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<sst xmlns="http://schemas.openxmlformats.org/spreadsheetml/2006/main" count="196" uniqueCount="108">
  <si>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</si>
  <si>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</si>
  <si>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</si>
  <si>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</si>
  <si>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</si>
  <si>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</si>
  <si>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</si>
  <si>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</si>
  <si>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</si>
  <si>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</si>
  <si>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</si>
  <si>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Utile prima delle imposte</t>
  </si>
  <si>
    <t>Imposte del periodo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</si>
  <si>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</si>
  <si>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</si>
  <si>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</si>
  <si>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</si>
  <si>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</si>
  <si>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</si>
  <si>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</si>
  <si>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</si>
  <si>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</si>
  <si>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</si>
  <si>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</si>
  <si>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</si>
  <si>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</si>
  <si>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</si>
  <si>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</si>
  <si>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</si>
  <si>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</si>
  <si>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</si>
  <si>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</si>
  <si>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</si>
  <si>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</si>
  <si>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</si>
  <si>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</si>
  <si>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</si>
  <si>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</si>
  <si>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</si>
  <si>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</si>
  <si>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</si>
  <si>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</si>
  <si>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</si>
  <si>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</si>
  <si>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</si>
  <si>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</si>
  <si>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</si>
  <si>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</si>
  <si>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</si>
  <si>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</si>
  <si>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</si>
  <si>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</si>
  <si>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</si>
  <si>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</si>
  <si>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</si>
  <si>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</si>
  <si>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</si>
  <si>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</si>
  <si>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</si>
  <si>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</si>
  <si>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</si>
  <si>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</si>
  <si>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</si>
  <si>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</si>
  <si>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</si>
  <si>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</si>
  <si>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</si>
  <si>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</si>
  <si>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</si>
  <si>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</si>
  <si>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</si>
  <si>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</si>
  <si>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</si>
  <si>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</si>
  <si>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</si>
  <si>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</si>
  <si>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</si>
  <si>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</si>
  <si>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</si>
  <si>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</si>
  <si>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</si>
  <si>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</si>
  <si>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</si>
  <si>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</si>
  <si>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</si>
  <si>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</si>
  <si>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</si>
  <si>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</si>
  <si>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</si>
  <si>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</si>
  <si>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</si>
  <si>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</si>
  <si>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</si>
  <si>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</si>
  <si>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</si>
  <si>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</si>
  <si>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</si>
  <si>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Attività destinate alla vendita</t>
  </si>
  <si>
    <t>Passività associabili ad attività destinate alla vendita</t>
  </si>
  <si>
    <t>Diritti d'uso</t>
  </si>
  <si>
    <t>Passività non correnti per leasing</t>
  </si>
  <si>
    <t>Passività correnti per leasing</t>
  </si>
  <si>
    <t>Passività finanziarie non correnti</t>
  </si>
  <si>
    <t>Passività finanziarie correnti</t>
  </si>
  <si>
    <t>Gestione finanziaria</t>
  </si>
  <si>
    <t>Risultato da special item</t>
  </si>
  <si>
    <t>Risultato netto adjusted</t>
  </si>
  <si>
    <t>Utile netto adjusted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</si>
</sst>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-#,##0.0"/>
    <numFmt numFmtId="179" formatCode="\+0.0%"/>
    <numFmt numFmtId="180" formatCode="\+0.0%;\(0.0%\)"/>
    <numFmt numFmtId="181" formatCode="_-* #,##0.0_-;\-* #,##0.0_-;_-* &quot;-&quot;??_-;_-@_-"/>
    <numFmt numFmtId="182" formatCode="\+#,##0.0;\(#,##0.0\)"/>
    <numFmt numFmtId="183" formatCode="0.0%;\(0.0%\)"/>
    <numFmt numFmtId="184" formatCode="#,##0.0;\(#,##0.0\)"/>
    <numFmt numFmtId="185" formatCode="\(#,##0.0\);\+#,##0.0"/>
    <numFmt numFmtId="186" formatCode="\+#,##0;\(#,##0\)"/>
    <numFmt numFmtId="187" formatCode="#,##0.000;\(#,##0.000\)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;\(#,##0.0\);\-"/>
  </numFmts>
  <fonts count="84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5" fillId="34" borderId="1" applyNumberFormat="0" applyAlignment="0" applyProtection="0"/>
    <xf numFmtId="0" fontId="25" fillId="5" borderId="2" applyNumberFormat="0" applyAlignment="0" applyProtection="0"/>
    <xf numFmtId="0" fontId="66" fillId="0" borderId="3" applyNumberFormat="0" applyFill="0" applyAlignment="0" applyProtection="0"/>
    <xf numFmtId="0" fontId="67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8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9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70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58" borderId="0" applyNumberFormat="0" applyBorder="0" applyAlignment="0" applyProtection="0"/>
    <xf numFmtId="0" fontId="79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8" fontId="8" fillId="61" borderId="0" xfId="0" applyNumberFormat="1" applyFont="1" applyFill="1" applyBorder="1" applyAlignment="1">
      <alignment wrapText="1"/>
    </xf>
    <xf numFmtId="183" fontId="13" fillId="61" borderId="0" xfId="0" applyNumberFormat="1" applyFont="1" applyFill="1" applyBorder="1" applyAlignment="1">
      <alignment wrapText="1"/>
    </xf>
    <xf numFmtId="182" fontId="8" fillId="61" borderId="0" xfId="0" applyNumberFormat="1" applyFont="1" applyFill="1" applyBorder="1" applyAlignment="1">
      <alignment wrapText="1"/>
    </xf>
    <xf numFmtId="180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72" fontId="9" fillId="61" borderId="0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173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1" fontId="8" fillId="61" borderId="27" xfId="0" applyNumberFormat="1" applyFont="1" applyFill="1" applyBorder="1" applyAlignment="1">
      <alignment wrapText="1"/>
    </xf>
    <xf numFmtId="183" fontId="14" fillId="61" borderId="27" xfId="0" applyNumberFormat="1" applyFont="1" applyFill="1" applyBorder="1" applyAlignment="1">
      <alignment wrapText="1"/>
    </xf>
    <xf numFmtId="182" fontId="8" fillId="61" borderId="27" xfId="0" applyNumberFormat="1" applyFont="1" applyFill="1" applyBorder="1" applyAlignment="1">
      <alignment wrapText="1"/>
    </xf>
    <xf numFmtId="180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6" fontId="9" fillId="61" borderId="34" xfId="0" applyNumberFormat="1" applyFont="1" applyFill="1" applyBorder="1" applyAlignment="1">
      <alignment wrapText="1"/>
    </xf>
    <xf numFmtId="180" fontId="9" fillId="61" borderId="35" xfId="88" applyNumberFormat="1" applyFont="1" applyFill="1" applyBorder="1" applyAlignment="1">
      <alignment wrapText="1"/>
    </xf>
    <xf numFmtId="171" fontId="11" fillId="61" borderId="0" xfId="0" applyNumberFormat="1" applyFont="1" applyFill="1" applyAlignment="1">
      <alignment/>
    </xf>
    <xf numFmtId="174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80" fillId="62" borderId="31" xfId="0" applyFont="1" applyFill="1" applyBorder="1" applyAlignment="1">
      <alignment horizontal="left" vertical="center" wrapText="1"/>
    </xf>
    <xf numFmtId="0" fontId="80" fillId="62" borderId="27" xfId="0" applyNumberFormat="1" applyFont="1" applyFill="1" applyBorder="1" applyAlignment="1">
      <alignment horizontal="center" vertical="center" wrapText="1"/>
    </xf>
    <xf numFmtId="15" fontId="81" fillId="62" borderId="27" xfId="0" applyNumberFormat="1" applyFont="1" applyFill="1" applyBorder="1" applyAlignment="1">
      <alignment horizontal="center" vertical="center" wrapText="1"/>
    </xf>
    <xf numFmtId="0" fontId="81" fillId="62" borderId="27" xfId="0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15" fontId="80" fillId="62" borderId="32" xfId="0" applyNumberFormat="1" applyFont="1" applyFill="1" applyBorder="1" applyAlignment="1">
      <alignment horizontal="center" vertical="center" wrapText="1"/>
    </xf>
    <xf numFmtId="0" fontId="80" fillId="62" borderId="32" xfId="0" applyFont="1" applyFill="1" applyBorder="1" applyAlignment="1">
      <alignment horizontal="center" vertical="center" wrapText="1"/>
    </xf>
    <xf numFmtId="0" fontId="81" fillId="62" borderId="31" xfId="0" applyFont="1" applyFill="1" applyBorder="1" applyAlignment="1">
      <alignment horizontal="left" vertical="center" wrapText="1"/>
    </xf>
    <xf numFmtId="173" fontId="8" fillId="61" borderId="27" xfId="0" applyNumberFormat="1" applyFont="1" applyFill="1" applyBorder="1" applyAlignment="1">
      <alignment wrapText="1"/>
    </xf>
    <xf numFmtId="181" fontId="9" fillId="61" borderId="0" xfId="8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8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0" fontId="8" fillId="61" borderId="32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173" fontId="11" fillId="61" borderId="0" xfId="0" applyNumberFormat="1" applyFont="1" applyFill="1" applyAlignment="1">
      <alignment/>
    </xf>
    <xf numFmtId="180" fontId="8" fillId="61" borderId="3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0" fontId="80" fillId="63" borderId="31" xfId="0" applyFont="1" applyFill="1" applyBorder="1" applyAlignment="1">
      <alignment horizontal="left" vertical="center" wrapText="1"/>
    </xf>
    <xf numFmtId="0" fontId="80" fillId="63" borderId="27" xfId="0" applyNumberFormat="1" applyFont="1" applyFill="1" applyBorder="1" applyAlignment="1">
      <alignment horizontal="center" vertical="center" wrapText="1"/>
    </xf>
    <xf numFmtId="15" fontId="81" fillId="63" borderId="27" xfId="0" applyNumberFormat="1" applyFont="1" applyFill="1" applyBorder="1" applyAlignment="1">
      <alignment horizontal="center" vertical="center" wrapText="1"/>
    </xf>
    <xf numFmtId="0" fontId="81" fillId="63" borderId="27" xfId="0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15" fontId="80" fillId="63" borderId="32" xfId="0" applyNumberFormat="1" applyFont="1" applyFill="1" applyBorder="1" applyAlignment="1">
      <alignment horizontal="center" vertical="center" wrapText="1"/>
    </xf>
    <xf numFmtId="0" fontId="81" fillId="63" borderId="31" xfId="0" applyFont="1" applyFill="1" applyBorder="1" applyAlignment="1">
      <alignment horizontal="left" vertical="center" wrapText="1"/>
    </xf>
    <xf numFmtId="0" fontId="80" fillId="63" borderId="32" xfId="0" applyFont="1" applyFill="1" applyBorder="1" applyAlignment="1">
      <alignment horizontal="center" vertical="center" wrapText="1"/>
    </xf>
    <xf numFmtId="175" fontId="9" fillId="61" borderId="0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1" fontId="9" fillId="61" borderId="34" xfId="0" applyNumberFormat="1" applyFont="1" applyFill="1" applyBorder="1" applyAlignment="1">
      <alignment wrapText="1"/>
    </xf>
    <xf numFmtId="182" fontId="9" fillId="61" borderId="34" xfId="0" applyNumberFormat="1" applyFont="1" applyFill="1" applyBorder="1" applyAlignment="1">
      <alignment wrapText="1"/>
    </xf>
    <xf numFmtId="180" fontId="9" fillId="61" borderId="35" xfId="0" applyNumberFormat="1" applyFont="1" applyFill="1" applyBorder="1" applyAlignment="1">
      <alignment wrapText="1"/>
    </xf>
    <xf numFmtId="174" fontId="9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80" fillId="64" borderId="31" xfId="0" applyFont="1" applyFill="1" applyBorder="1" applyAlignment="1">
      <alignment horizontal="left" vertical="center" wrapText="1"/>
    </xf>
    <xf numFmtId="0" fontId="80" fillId="64" borderId="27" xfId="0" applyNumberFormat="1" applyFont="1" applyFill="1" applyBorder="1" applyAlignment="1">
      <alignment horizontal="center" vertical="center" wrapText="1"/>
    </xf>
    <xf numFmtId="15" fontId="81" fillId="64" borderId="27" xfId="0" applyNumberFormat="1" applyFont="1" applyFill="1" applyBorder="1" applyAlignment="1">
      <alignment horizontal="center" vertical="center" wrapText="1"/>
    </xf>
    <xf numFmtId="0" fontId="81" fillId="64" borderId="27" xfId="0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80" fillId="64" borderId="32" xfId="0" applyNumberFormat="1" applyFont="1" applyFill="1" applyBorder="1" applyAlignment="1">
      <alignment horizontal="center" vertical="center" wrapText="1"/>
    </xf>
    <xf numFmtId="0" fontId="80" fillId="64" borderId="32" xfId="0" applyFont="1" applyFill="1" applyBorder="1" applyAlignment="1">
      <alignment horizontal="center" vertical="center" wrapText="1"/>
    </xf>
    <xf numFmtId="0" fontId="81" fillId="64" borderId="31" xfId="0" applyFont="1" applyFill="1" applyBorder="1" applyAlignment="1">
      <alignment horizontal="left" vertical="center" wrapText="1"/>
    </xf>
    <xf numFmtId="178" fontId="8" fillId="61" borderId="27" xfId="0" applyNumberFormat="1" applyFont="1" applyFill="1" applyBorder="1" applyAlignment="1">
      <alignment wrapText="1"/>
    </xf>
    <xf numFmtId="171" fontId="8" fillId="61" borderId="0" xfId="0" applyNumberFormat="1" applyFont="1" applyFill="1" applyBorder="1" applyAlignment="1">
      <alignment wrapText="1"/>
    </xf>
    <xf numFmtId="181" fontId="9" fillId="61" borderId="34" xfId="80" applyNumberFormat="1" applyFont="1" applyFill="1" applyBorder="1" applyAlignment="1">
      <alignment wrapText="1"/>
    </xf>
    <xf numFmtId="178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74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80" fillId="65" borderId="31" xfId="0" applyFont="1" applyFill="1" applyBorder="1" applyAlignment="1">
      <alignment horizontal="left" vertical="center" wrapText="1"/>
    </xf>
    <xf numFmtId="0" fontId="80" fillId="65" borderId="27" xfId="0" applyNumberFormat="1" applyFont="1" applyFill="1" applyBorder="1" applyAlignment="1">
      <alignment horizontal="center" vertical="center" wrapText="1"/>
    </xf>
    <xf numFmtId="15" fontId="81" fillId="65" borderId="27" xfId="0" applyNumberFormat="1" applyFont="1" applyFill="1" applyBorder="1" applyAlignment="1">
      <alignment horizontal="center" vertical="center" wrapText="1"/>
    </xf>
    <xf numFmtId="0" fontId="81" fillId="65" borderId="27" xfId="0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15" fontId="80" fillId="65" borderId="32" xfId="0" applyNumberFormat="1" applyFont="1" applyFill="1" applyBorder="1" applyAlignment="1">
      <alignment horizontal="center" vertical="center" wrapText="1"/>
    </xf>
    <xf numFmtId="0" fontId="80" fillId="65" borderId="32" xfId="0" applyFont="1" applyFill="1" applyBorder="1" applyAlignment="1">
      <alignment horizontal="center" vertical="center" wrapText="1"/>
    </xf>
    <xf numFmtId="0" fontId="81" fillId="65" borderId="31" xfId="0" applyFont="1" applyFill="1" applyBorder="1" applyAlignment="1">
      <alignment horizontal="left" vertical="center" wrapText="1"/>
    </xf>
    <xf numFmtId="174" fontId="8" fillId="61" borderId="0" xfId="0" applyNumberFormat="1" applyFont="1" applyFill="1" applyBorder="1" applyAlignment="1">
      <alignment wrapText="1"/>
    </xf>
    <xf numFmtId="175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1" fontId="13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75" fontId="9" fillId="61" borderId="34" xfId="0" applyNumberFormat="1" applyFont="1" applyFill="1" applyBorder="1" applyAlignment="1">
      <alignment wrapText="1"/>
    </xf>
    <xf numFmtId="182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7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80" fillId="66" borderId="27" xfId="0" applyNumberFormat="1" applyFont="1" applyFill="1" applyBorder="1" applyAlignment="1">
      <alignment horizontal="center" vertical="center" wrapText="1"/>
    </xf>
    <xf numFmtId="15" fontId="81" fillId="66" borderId="27" xfId="0" applyNumberFormat="1" applyFont="1" applyFill="1" applyBorder="1" applyAlignment="1">
      <alignment horizontal="center" vertical="center" wrapText="1"/>
    </xf>
    <xf numFmtId="0" fontId="81" fillId="66" borderId="27" xfId="0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15" fontId="80" fillId="66" borderId="32" xfId="0" applyNumberFormat="1" applyFont="1" applyFill="1" applyBorder="1" applyAlignment="1">
      <alignment horizontal="center" vertical="center" wrapText="1"/>
    </xf>
    <xf numFmtId="0" fontId="80" fillId="66" borderId="32" xfId="0" applyFont="1" applyFill="1" applyBorder="1" applyAlignment="1">
      <alignment horizontal="center" vertical="center" wrapText="1"/>
    </xf>
    <xf numFmtId="0" fontId="81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2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3" fillId="64" borderId="27" xfId="84" applyFont="1" applyFill="1" applyBorder="1" applyAlignment="1" applyProtection="1">
      <alignment horizontal="left" vertical="center"/>
      <protection hidden="1"/>
    </xf>
    <xf numFmtId="170" fontId="83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0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84" fontId="1" fillId="61" borderId="0" xfId="84" applyNumberFormat="1" applyFont="1" applyFill="1" applyBorder="1" applyProtection="1">
      <alignment/>
      <protection locked="0"/>
    </xf>
    <xf numFmtId="184" fontId="24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Protection="1">
      <alignment/>
      <protection hidden="1"/>
    </xf>
    <xf numFmtId="184" fontId="6" fillId="61" borderId="27" xfId="84" applyNumberFormat="1" applyFont="1" applyFill="1" applyBorder="1" applyProtection="1">
      <alignment/>
      <protection locked="0"/>
    </xf>
    <xf numFmtId="184" fontId="6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Alignment="1" applyProtection="1">
      <alignment horizontal="right"/>
      <protection hidden="1"/>
    </xf>
    <xf numFmtId="184" fontId="1" fillId="61" borderId="34" xfId="84" applyNumberFormat="1" applyFont="1" applyFill="1" applyBorder="1" applyProtection="1">
      <alignment/>
      <protection locked="0"/>
    </xf>
    <xf numFmtId="187" fontId="1" fillId="61" borderId="0" xfId="84" applyNumberFormat="1" applyFont="1" applyFill="1" applyBorder="1" applyProtection="1">
      <alignment/>
      <protection locked="0"/>
    </xf>
    <xf numFmtId="178" fontId="49" fillId="61" borderId="0" xfId="84" applyNumberFormat="1" applyFont="1" applyFill="1" applyBorder="1" applyAlignment="1" applyProtection="1">
      <alignment horizontal="right" vertical="center"/>
      <protection hidden="1"/>
    </xf>
    <xf numFmtId="178" fontId="2" fillId="60" borderId="27" xfId="84" applyNumberFormat="1" applyFont="1" applyFill="1" applyBorder="1" applyAlignment="1" applyProtection="1">
      <alignment vertical="center"/>
      <protection hidden="1"/>
    </xf>
    <xf numFmtId="178" fontId="4" fillId="61" borderId="0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>
      <alignment vertical="center"/>
      <protection hidden="1"/>
    </xf>
    <xf numFmtId="178" fontId="2" fillId="15" borderId="28" xfId="84" applyNumberFormat="1" applyFont="1" applyFill="1" applyBorder="1" applyAlignment="1" applyProtection="1">
      <alignment horizontal="right" vertical="center"/>
      <protection hidden="1"/>
    </xf>
    <xf numFmtId="178" fontId="1" fillId="61" borderId="0" xfId="0" applyNumberFormat="1" applyFont="1" applyFill="1" applyAlignment="1">
      <alignment/>
    </xf>
    <xf numFmtId="178" fontId="4" fillId="54" borderId="27" xfId="84" applyNumberFormat="1" applyFont="1" applyFill="1" applyBorder="1" applyAlignment="1" applyProtection="1">
      <alignment horizontal="center" vertical="center"/>
      <protection hidden="1"/>
    </xf>
    <xf numFmtId="178" fontId="4" fillId="61" borderId="36" xfId="84" applyNumberFormat="1" applyFont="1" applyFill="1" applyBorder="1" applyAlignment="1" applyProtection="1">
      <alignment vertical="center"/>
      <protection hidden="1"/>
    </xf>
    <xf numFmtId="178" fontId="49" fillId="61" borderId="34" xfId="84" applyNumberFormat="1" applyFont="1" applyFill="1" applyBorder="1" applyAlignment="1" applyProtection="1">
      <alignment vertical="center"/>
      <protection hidden="1"/>
    </xf>
    <xf numFmtId="178" fontId="49" fillId="61" borderId="38" xfId="84" applyNumberFormat="1" applyFont="1" applyFill="1" applyBorder="1" applyAlignment="1" applyProtection="1">
      <alignment vertical="center"/>
      <protection hidden="1"/>
    </xf>
    <xf numFmtId="178" fontId="2" fillId="61" borderId="36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8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8" fontId="6" fillId="15" borderId="27" xfId="0" applyNumberFormat="1" applyFont="1" applyFill="1" applyBorder="1" applyAlignment="1">
      <alignment horizontal="right" vertical="center" wrapText="1"/>
    </xf>
    <xf numFmtId="37" fontId="4" fillId="61" borderId="0" xfId="84" applyFont="1" applyFill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right" vertical="center" wrapText="1"/>
      <protection/>
    </xf>
    <xf numFmtId="175" fontId="0" fillId="61" borderId="0" xfId="0" applyNumberFormat="1" applyFont="1" applyFill="1" applyBorder="1" applyAlignment="1">
      <alignment wrapText="1"/>
    </xf>
    <xf numFmtId="184" fontId="1" fillId="61" borderId="0" xfId="84" applyNumberFormat="1" applyFont="1" applyFill="1" applyBorder="1" applyProtection="1">
      <alignment/>
      <protection locked="0"/>
    </xf>
    <xf numFmtId="184" fontId="1" fillId="61" borderId="0" xfId="84" applyNumberFormat="1" applyFont="1" applyFill="1" applyProtection="1">
      <alignment/>
      <protection hidden="1"/>
    </xf>
    <xf numFmtId="184" fontId="1" fillId="61" borderId="0" xfId="84" applyNumberFormat="1" applyFont="1" applyFill="1" applyAlignment="1" applyProtection="1">
      <alignment horizontal="right"/>
      <protection hidden="1"/>
    </xf>
    <xf numFmtId="184" fontId="1" fillId="61" borderId="34" xfId="84" applyNumberFormat="1" applyFont="1" applyFill="1" applyBorder="1" applyProtection="1">
      <alignment/>
      <protection locked="0"/>
    </xf>
    <xf numFmtId="187" fontId="1" fillId="61" borderId="0" xfId="84" applyNumberFormat="1" applyFont="1" applyFill="1" applyBorder="1" applyProtection="1">
      <alignment/>
      <protection locked="0"/>
    </xf>
    <xf numFmtId="37" fontId="6" fillId="61" borderId="0" xfId="84" applyFont="1" applyFill="1" applyAlignment="1" applyProtection="1">
      <alignment horizontal="center" vertical="center"/>
      <protection hidden="1"/>
    </xf>
    <xf numFmtId="178" fontId="6" fillId="60" borderId="27" xfId="84" applyNumberFormat="1" applyFont="1" applyFill="1" applyBorder="1" applyAlignment="1" applyProtection="1">
      <alignment vertical="center"/>
      <protection hidden="1"/>
    </xf>
    <xf numFmtId="178" fontId="1" fillId="61" borderId="0" xfId="84" applyNumberFormat="1" applyFont="1" applyFill="1" applyBorder="1" applyAlignment="1" applyProtection="1">
      <alignment vertical="center"/>
      <protection hidden="1"/>
    </xf>
    <xf numFmtId="178" fontId="6" fillId="15" borderId="28" xfId="84" applyNumberFormat="1" applyFont="1" applyFill="1" applyBorder="1" applyAlignment="1" applyProtection="1">
      <alignment horizontal="right" vertical="center"/>
      <protection hidden="1"/>
    </xf>
    <xf numFmtId="178" fontId="1" fillId="54" borderId="27" xfId="84" applyNumberFormat="1" applyFont="1" applyFill="1" applyBorder="1" applyAlignment="1" applyProtection="1">
      <alignment horizontal="center" vertical="center"/>
      <protection hidden="1"/>
    </xf>
    <xf numFmtId="178" fontId="1" fillId="61" borderId="36" xfId="84" applyNumberFormat="1" applyFont="1" applyFill="1" applyBorder="1" applyAlignment="1" applyProtection="1">
      <alignment vertical="center"/>
      <protection hidden="1"/>
    </xf>
    <xf numFmtId="178" fontId="6" fillId="61" borderId="36" xfId="84" applyNumberFormat="1" applyFont="1" applyFill="1" applyBorder="1" applyAlignment="1" applyProtection="1">
      <alignment vertical="center"/>
      <protection hidden="1"/>
    </xf>
    <xf numFmtId="178" fontId="11" fillId="61" borderId="0" xfId="0" applyNumberFormat="1" applyFont="1" applyFill="1" applyBorder="1" applyAlignment="1">
      <alignment wrapText="1"/>
    </xf>
    <xf numFmtId="172" fontId="0" fillId="61" borderId="0" xfId="0" applyNumberFormat="1" applyFont="1" applyFill="1" applyBorder="1" applyAlignment="1">
      <alignment wrapText="1"/>
    </xf>
    <xf numFmtId="173" fontId="0" fillId="61" borderId="0" xfId="0" applyNumberFormat="1" applyFont="1" applyFill="1" applyBorder="1" applyAlignment="1">
      <alignment wrapText="1"/>
    </xf>
    <xf numFmtId="175" fontId="11" fillId="61" borderId="0" xfId="0" applyNumberFormat="1" applyFont="1" applyFill="1" applyBorder="1" applyAlignment="1">
      <alignment wrapText="1"/>
    </xf>
    <xf numFmtId="181" fontId="51" fillId="61" borderId="0" xfId="80" applyNumberFormat="1" applyFont="1" applyFill="1" applyBorder="1" applyAlignment="1">
      <alignment wrapText="1"/>
    </xf>
    <xf numFmtId="175" fontId="0" fillId="61" borderId="34" xfId="0" applyNumberFormat="1" applyFont="1" applyFill="1" applyBorder="1" applyAlignment="1">
      <alignment wrapText="1"/>
    </xf>
    <xf numFmtId="0" fontId="0" fillId="61" borderId="0" xfId="0" applyFont="1" applyFill="1" applyBorder="1" applyAlignment="1">
      <alignment wrapText="1"/>
    </xf>
    <xf numFmtId="171" fontId="0" fillId="61" borderId="0" xfId="0" applyNumberFormat="1" applyFont="1" applyFill="1" applyBorder="1" applyAlignment="1">
      <alignment wrapText="1"/>
    </xf>
    <xf numFmtId="171" fontId="0" fillId="61" borderId="34" xfId="0" applyNumberFormat="1" applyFont="1" applyFill="1" applyBorder="1" applyAlignment="1">
      <alignment wrapText="1"/>
    </xf>
    <xf numFmtId="173" fontId="11" fillId="61" borderId="27" xfId="0" applyNumberFormat="1" applyFont="1" applyFill="1" applyBorder="1" applyAlignment="1">
      <alignment wrapText="1"/>
    </xf>
    <xf numFmtId="0" fontId="0" fillId="61" borderId="0" xfId="0" applyFont="1" applyFill="1" applyAlignment="1">
      <alignment/>
    </xf>
    <xf numFmtId="181" fontId="0" fillId="61" borderId="0" xfId="80" applyNumberFormat="1" applyFont="1" applyFill="1" applyBorder="1" applyAlignment="1">
      <alignment wrapText="1"/>
    </xf>
    <xf numFmtId="175" fontId="11" fillId="61" borderId="27" xfId="0" applyNumberFormat="1" applyFont="1" applyFill="1" applyBorder="1" applyAlignment="1">
      <alignment wrapText="1"/>
    </xf>
    <xf numFmtId="171" fontId="11" fillId="61" borderId="27" xfId="0" applyNumberFormat="1" applyFont="1" applyFill="1" applyBorder="1" applyAlignment="1">
      <alignment wrapText="1"/>
    </xf>
    <xf numFmtId="0" fontId="0" fillId="61" borderId="34" xfId="0" applyFont="1" applyFill="1" applyBorder="1" applyAlignment="1">
      <alignment wrapText="1"/>
    </xf>
    <xf numFmtId="173" fontId="9" fillId="61" borderId="0" xfId="0" applyNumberFormat="1" applyFont="1" applyFill="1" applyAlignment="1">
      <alignment wrapText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32"/>
      <c r="H3" s="132"/>
      <c r="I3" s="132"/>
    </row>
    <row r="4" spans="1:9" ht="12.75">
      <c r="A4" s="133" t="s">
        <v>81</v>
      </c>
      <c r="B4" s="149"/>
      <c r="C4" s="149"/>
      <c r="G4" s="150"/>
      <c r="H4" s="151"/>
      <c r="I4" s="151"/>
    </row>
    <row r="5" spans="1:9" ht="12.75">
      <c r="A5" s="1" t="s">
        <v>93</v>
      </c>
      <c r="B5" s="175">
        <v>2022</v>
      </c>
      <c r="C5" s="175">
        <v>2023</v>
      </c>
      <c r="G5" s="136"/>
      <c r="H5" s="132"/>
      <c r="I5" s="132"/>
    </row>
    <row r="6" spans="1:9" ht="12.75">
      <c r="A6" s="135" t="s">
        <v>0</v>
      </c>
      <c r="B6" s="152">
        <v>20082</v>
      </c>
      <c r="C6" s="177">
        <v>14897.3</v>
      </c>
      <c r="G6" s="136"/>
      <c r="H6" s="132"/>
      <c r="I6" s="132"/>
    </row>
    <row r="7" spans="1:9" ht="12" customHeight="1">
      <c r="A7" s="135" t="s">
        <v>1</v>
      </c>
      <c r="B7" s="152">
        <v>0</v>
      </c>
      <c r="C7" s="177">
        <v>0</v>
      </c>
      <c r="G7" s="137"/>
      <c r="H7" s="132"/>
      <c r="I7" s="132"/>
    </row>
    <row r="8" spans="1:9" ht="12.75">
      <c r="A8" s="135" t="s">
        <v>2</v>
      </c>
      <c r="B8" s="152">
        <v>548.2</v>
      </c>
      <c r="C8" s="177">
        <v>667.8</v>
      </c>
      <c r="G8" s="136"/>
      <c r="H8" s="132"/>
      <c r="I8" s="132"/>
    </row>
    <row r="9" spans="1:9" ht="12.75">
      <c r="A9" s="138" t="s">
        <v>90</v>
      </c>
      <c r="B9" s="153">
        <v>0</v>
      </c>
      <c r="C9" s="153">
        <v>0</v>
      </c>
      <c r="G9" s="136"/>
      <c r="H9" s="132"/>
      <c r="I9" s="132"/>
    </row>
    <row r="10" spans="1:9" ht="12.75">
      <c r="A10" s="135" t="s">
        <v>3</v>
      </c>
      <c r="B10" s="154"/>
      <c r="C10" s="178"/>
      <c r="G10" s="136"/>
      <c r="H10" s="132"/>
      <c r="I10" s="132"/>
    </row>
    <row r="11" spans="1:9" ht="12.75">
      <c r="A11" s="139" t="s">
        <v>4</v>
      </c>
      <c r="B11" s="152">
        <v>-16635.9</v>
      </c>
      <c r="C11" s="177">
        <v>-9765.2</v>
      </c>
      <c r="G11" s="136"/>
      <c r="H11" s="132"/>
      <c r="I11" s="132"/>
    </row>
    <row r="12" spans="1:9" ht="12.75">
      <c r="A12" s="135" t="s">
        <v>5</v>
      </c>
      <c r="B12" s="152">
        <v>-2105.8</v>
      </c>
      <c r="C12" s="177">
        <v>-3655.9</v>
      </c>
      <c r="G12" s="136"/>
      <c r="H12" s="132"/>
      <c r="I12" s="132"/>
    </row>
    <row r="13" spans="1:9" ht="12.75">
      <c r="A13" s="135" t="s">
        <v>6</v>
      </c>
      <c r="B13" s="152">
        <v>-601.1</v>
      </c>
      <c r="C13" s="177">
        <v>-641.1</v>
      </c>
      <c r="G13" s="140"/>
      <c r="H13" s="141"/>
      <c r="I13" s="141"/>
    </row>
    <row r="14" spans="1:9" ht="12.75">
      <c r="A14" s="135" t="s">
        <v>7</v>
      </c>
      <c r="B14" s="152">
        <v>-667.1</v>
      </c>
      <c r="C14" s="177">
        <v>-753.7</v>
      </c>
      <c r="G14" s="136"/>
      <c r="H14" s="132"/>
      <c r="I14" s="132"/>
    </row>
    <row r="15" spans="1:9" ht="12.75">
      <c r="A15" s="135" t="s">
        <v>8</v>
      </c>
      <c r="B15" s="152">
        <v>-74.9</v>
      </c>
      <c r="C15" s="177">
        <v>-90.3</v>
      </c>
      <c r="G15" s="136"/>
      <c r="H15" s="132"/>
      <c r="I15" s="132"/>
    </row>
    <row r="16" spans="1:9" ht="12.75">
      <c r="A16" s="135" t="s">
        <v>9</v>
      </c>
      <c r="B16" s="152">
        <v>82.5</v>
      </c>
      <c r="C16" s="177">
        <v>82.1</v>
      </c>
      <c r="G16" s="136"/>
      <c r="H16" s="132"/>
      <c r="I16" s="132"/>
    </row>
    <row r="17" spans="1:9" ht="12.75">
      <c r="A17" s="135"/>
      <c r="B17" s="154"/>
      <c r="C17" s="178"/>
      <c r="G17" s="140"/>
      <c r="H17" s="141"/>
      <c r="I17" s="141"/>
    </row>
    <row r="18" spans="1:9" ht="12.75">
      <c r="A18" s="142" t="s">
        <v>10</v>
      </c>
      <c r="B18" s="155">
        <f>SUM(B6:B16)</f>
        <v>627.8999999999992</v>
      </c>
      <c r="C18" s="155">
        <f>SUM(C6:C16)</f>
        <v>740.9999999999978</v>
      </c>
      <c r="G18" s="140"/>
      <c r="H18" s="141"/>
      <c r="I18" s="141"/>
    </row>
    <row r="19" spans="1:9" ht="12.75">
      <c r="A19" s="143" t="s">
        <v>104</v>
      </c>
      <c r="B19" s="157">
        <v>-125</v>
      </c>
      <c r="C19" s="179">
        <v>-177.6</v>
      </c>
      <c r="G19" s="140"/>
      <c r="H19" s="141"/>
      <c r="I19" s="141"/>
    </row>
    <row r="20" spans="1:9" ht="12.75">
      <c r="A20" s="135"/>
      <c r="B20" s="154"/>
      <c r="C20" s="178"/>
      <c r="G20" s="132"/>
      <c r="H20" s="132"/>
      <c r="I20" s="132"/>
    </row>
    <row r="21" spans="1:9" ht="12.75">
      <c r="A21" s="142" t="s">
        <v>11</v>
      </c>
      <c r="B21" s="155">
        <f>SUM(B18:B19)</f>
        <v>502.8999999999992</v>
      </c>
      <c r="C21" s="155">
        <f>SUM(C18:C19)</f>
        <v>563.3999999999978</v>
      </c>
      <c r="G21" s="132"/>
      <c r="H21" s="132"/>
      <c r="I21" s="132"/>
    </row>
    <row r="22" spans="1:3" ht="12.75">
      <c r="A22" s="135" t="s">
        <v>12</v>
      </c>
      <c r="B22" s="157">
        <v>-130.6</v>
      </c>
      <c r="C22" s="179">
        <v>-146.4</v>
      </c>
    </row>
    <row r="23" spans="1:3" ht="12.75">
      <c r="A23" s="135"/>
      <c r="B23" s="157"/>
      <c r="C23" s="179"/>
    </row>
    <row r="24" spans="1:3" ht="12.75">
      <c r="A24" s="142" t="s">
        <v>106</v>
      </c>
      <c r="B24" s="155">
        <f>SUM(B21:B22)</f>
        <v>372.29999999999916</v>
      </c>
      <c r="C24" s="155">
        <f>SUM(C21:C22)</f>
        <v>416.99999999999784</v>
      </c>
    </row>
    <row r="25" spans="1:3" ht="12.75">
      <c r="A25" s="135" t="s">
        <v>105</v>
      </c>
      <c r="B25" s="156"/>
      <c r="C25" s="156"/>
    </row>
    <row r="26" spans="1:3" ht="12.75">
      <c r="A26" s="138"/>
      <c r="B26" s="152"/>
      <c r="C26" s="177"/>
    </row>
    <row r="27" spans="1:3" ht="12.75">
      <c r="A27" s="142" t="s">
        <v>107</v>
      </c>
      <c r="B27" s="155">
        <f>+B24+B25</f>
        <v>372.29999999999916</v>
      </c>
      <c r="C27" s="155">
        <f>+C21+C22</f>
        <v>416.99999999999784</v>
      </c>
    </row>
    <row r="28" spans="1:3" ht="12.75">
      <c r="A28" s="135" t="s">
        <v>13</v>
      </c>
      <c r="B28" s="152"/>
      <c r="C28" s="177"/>
    </row>
    <row r="29" spans="1:3" ht="12.75">
      <c r="A29" s="135" t="s">
        <v>14</v>
      </c>
      <c r="B29" s="157">
        <v>322.2</v>
      </c>
      <c r="C29" s="179">
        <v>375.2</v>
      </c>
    </row>
    <row r="30" spans="1:3" ht="12.75">
      <c r="A30" s="135" t="s">
        <v>15</v>
      </c>
      <c r="B30" s="157">
        <v>50.1</v>
      </c>
      <c r="C30" s="179">
        <v>41.8</v>
      </c>
    </row>
    <row r="31" spans="1:3" ht="12.75">
      <c r="A31" s="135"/>
      <c r="B31" s="157"/>
      <c r="C31" s="179"/>
    </row>
    <row r="32" spans="1:3" ht="12.75">
      <c r="A32" s="145" t="s">
        <v>16</v>
      </c>
      <c r="B32" s="158"/>
      <c r="C32" s="180"/>
    </row>
    <row r="33" spans="1:3" ht="12.75">
      <c r="A33" s="144" t="s">
        <v>17</v>
      </c>
      <c r="B33" s="159">
        <v>0.175</v>
      </c>
      <c r="C33" s="181">
        <v>0.305</v>
      </c>
    </row>
    <row r="34" spans="1:3" ht="13.5" thickBot="1">
      <c r="A34" s="144" t="s">
        <v>18</v>
      </c>
      <c r="B34" s="159">
        <v>0.175</v>
      </c>
      <c r="C34" s="181">
        <v>0.305</v>
      </c>
    </row>
    <row r="35" spans="1:3" ht="12.75">
      <c r="A35" s="146"/>
      <c r="B35" s="147"/>
      <c r="C35" s="147"/>
    </row>
    <row r="36" ht="12.75">
      <c r="A36" s="14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7:C17" formulaRange="1"/>
    <ignoredError sqref="B20:C21 C27 B26:C26 B24:C24 B27 C25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21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2.75">
      <c r="A5" s="133" t="s">
        <v>96</v>
      </c>
      <c r="B5" s="134">
        <v>44926</v>
      </c>
      <c r="C5" s="134">
        <v>45291</v>
      </c>
    </row>
    <row r="6" spans="1:3" ht="12.75">
      <c r="A6" s="2" t="s">
        <v>19</v>
      </c>
      <c r="B6" s="8"/>
      <c r="C6" s="8"/>
    </row>
    <row r="7" spans="1:3" ht="12.75">
      <c r="A7" s="124" t="s">
        <v>20</v>
      </c>
      <c r="B7" s="125"/>
      <c r="C7" s="182"/>
    </row>
    <row r="8" spans="1:3" ht="13.5">
      <c r="A8" s="126" t="s">
        <v>21</v>
      </c>
      <c r="B8" s="160">
        <v>1984.4</v>
      </c>
      <c r="C8" s="160">
        <v>2059.3</v>
      </c>
    </row>
    <row r="9" spans="1:3" ht="13.5">
      <c r="A9" s="174" t="s">
        <v>99</v>
      </c>
      <c r="B9" s="160">
        <v>84.2</v>
      </c>
      <c r="C9" s="160">
        <v>90.6</v>
      </c>
    </row>
    <row r="10" spans="1:3" ht="13.5">
      <c r="A10" s="126" t="s">
        <v>22</v>
      </c>
      <c r="B10" s="160">
        <v>4417.4</v>
      </c>
      <c r="C10" s="160">
        <v>4719.6</v>
      </c>
    </row>
    <row r="11" spans="1:3" ht="13.5">
      <c r="A11" s="126" t="s">
        <v>23</v>
      </c>
      <c r="B11" s="160">
        <v>848.1</v>
      </c>
      <c r="C11" s="160">
        <v>908.7</v>
      </c>
    </row>
    <row r="12" spans="1:3" ht="13.5">
      <c r="A12" s="126" t="s">
        <v>87</v>
      </c>
      <c r="B12" s="160">
        <v>190.3</v>
      </c>
      <c r="C12" s="160">
        <v>195.6</v>
      </c>
    </row>
    <row r="13" spans="1:3" ht="13.5">
      <c r="A13" s="126" t="s">
        <v>24</v>
      </c>
      <c r="B13" s="160">
        <v>151.8</v>
      </c>
      <c r="C13" s="160">
        <v>162.8</v>
      </c>
    </row>
    <row r="14" spans="1:3" ht="13.5">
      <c r="A14" s="126" t="s">
        <v>25</v>
      </c>
      <c r="B14" s="160">
        <v>240.4</v>
      </c>
      <c r="C14" s="160">
        <v>302.3</v>
      </c>
    </row>
    <row r="15" spans="1:3" ht="13.5">
      <c r="A15" s="126" t="s">
        <v>82</v>
      </c>
      <c r="B15" s="160">
        <v>1</v>
      </c>
      <c r="C15" s="160">
        <v>0.3</v>
      </c>
    </row>
    <row r="16" spans="1:3" ht="12.75">
      <c r="A16" s="5"/>
      <c r="B16" s="161">
        <f>SUM(B8:B15)</f>
        <v>7917.6</v>
      </c>
      <c r="C16" s="183">
        <f>SUM(C8:C15)</f>
        <v>8439.199999999999</v>
      </c>
    </row>
    <row r="17" spans="1:3" ht="12.75">
      <c r="A17" s="124" t="s">
        <v>27</v>
      </c>
      <c r="B17" s="162"/>
      <c r="C17" s="184"/>
    </row>
    <row r="18" spans="1:3" ht="13.5">
      <c r="A18" s="126" t="s">
        <v>28</v>
      </c>
      <c r="B18" s="163">
        <v>995.1</v>
      </c>
      <c r="C18" s="163">
        <v>631.6</v>
      </c>
    </row>
    <row r="19" spans="1:3" ht="13.5">
      <c r="A19" s="126" t="s">
        <v>29</v>
      </c>
      <c r="B19" s="163">
        <v>3875</v>
      </c>
      <c r="C19" s="163">
        <v>3586.8</v>
      </c>
    </row>
    <row r="20" spans="1:3" ht="13.5">
      <c r="A20" s="126" t="s">
        <v>24</v>
      </c>
      <c r="B20" s="163">
        <v>77.7</v>
      </c>
      <c r="C20" s="163">
        <v>90.9</v>
      </c>
    </row>
    <row r="21" spans="1:3" ht="13.5">
      <c r="A21" s="126" t="s">
        <v>26</v>
      </c>
      <c r="B21" s="163">
        <v>1622.2</v>
      </c>
      <c r="C21" s="163">
        <v>478</v>
      </c>
    </row>
    <row r="22" spans="1:3" ht="13.5">
      <c r="A22" s="126" t="s">
        <v>91</v>
      </c>
      <c r="B22" s="163">
        <v>46</v>
      </c>
      <c r="C22" s="163">
        <v>11.4</v>
      </c>
    </row>
    <row r="23" spans="1:3" ht="13.5">
      <c r="A23" s="126" t="s">
        <v>30</v>
      </c>
      <c r="B23" s="163">
        <v>642.5</v>
      </c>
      <c r="C23" s="163">
        <v>509.3</v>
      </c>
    </row>
    <row r="24" spans="1:3" ht="13.5">
      <c r="A24" s="126" t="s">
        <v>31</v>
      </c>
      <c r="B24" s="163">
        <v>1942.4</v>
      </c>
      <c r="C24" s="163">
        <v>1332.8</v>
      </c>
    </row>
    <row r="25" spans="1:3" ht="12.75">
      <c r="A25" s="5"/>
      <c r="B25" s="161">
        <f>SUM(B18:B24)</f>
        <v>9200.9</v>
      </c>
      <c r="C25" s="183">
        <f>SUM(C18:C24)</f>
        <v>6640.8</v>
      </c>
    </row>
    <row r="26" spans="1:3" ht="13.5">
      <c r="A26" s="174" t="s">
        <v>97</v>
      </c>
      <c r="B26" s="163">
        <v>0</v>
      </c>
      <c r="C26" s="163">
        <v>0</v>
      </c>
    </row>
    <row r="27" spans="1:3" ht="13.5" thickBot="1">
      <c r="A27" s="3" t="s">
        <v>32</v>
      </c>
      <c r="B27" s="164">
        <f>+B16+B25</f>
        <v>17118.5</v>
      </c>
      <c r="C27" s="185">
        <f>+C16+C25</f>
        <v>15080</v>
      </c>
    </row>
    <row r="28" spans="2:3" ht="12.75">
      <c r="B28" s="165"/>
      <c r="C28" s="165"/>
    </row>
    <row r="29" spans="2:3" ht="12.75">
      <c r="B29" s="165"/>
      <c r="C29" s="165"/>
    </row>
    <row r="30" spans="1:3" ht="12.75">
      <c r="A30" s="2" t="s">
        <v>33</v>
      </c>
      <c r="B30" s="166"/>
      <c r="C30" s="186"/>
    </row>
    <row r="31" spans="1:3" ht="12.75">
      <c r="A31" s="127" t="s">
        <v>34</v>
      </c>
      <c r="B31" s="167"/>
      <c r="C31" s="187"/>
    </row>
    <row r="32" spans="1:3" ht="13.5">
      <c r="A32" s="128" t="s">
        <v>35</v>
      </c>
      <c r="B32" s="163">
        <v>1450.3</v>
      </c>
      <c r="C32" s="163">
        <v>1443</v>
      </c>
    </row>
    <row r="33" spans="1:3" ht="13.5">
      <c r="A33" s="128" t="s">
        <v>36</v>
      </c>
      <c r="B33" s="160">
        <v>1692.9</v>
      </c>
      <c r="C33" s="160">
        <v>1553.8</v>
      </c>
    </row>
    <row r="34" spans="1:3" ht="13.5">
      <c r="A34" s="128" t="s">
        <v>37</v>
      </c>
      <c r="B34" s="168">
        <v>255.2</v>
      </c>
      <c r="C34" s="168">
        <v>441.4</v>
      </c>
    </row>
    <row r="35" spans="1:3" ht="12.75">
      <c r="A35" s="6" t="s">
        <v>38</v>
      </c>
      <c r="B35" s="161">
        <f>SUM(B32:B34)</f>
        <v>3398.3999999999996</v>
      </c>
      <c r="C35" s="183">
        <f>SUM(C32:C34)</f>
        <v>3438.2000000000003</v>
      </c>
    </row>
    <row r="36" spans="1:3" ht="13.5">
      <c r="A36" s="129" t="s">
        <v>39</v>
      </c>
      <c r="B36" s="169">
        <v>246.3</v>
      </c>
      <c r="C36" s="169">
        <v>313.4</v>
      </c>
    </row>
    <row r="37" spans="1:3" ht="12.75">
      <c r="A37" s="6" t="s">
        <v>40</v>
      </c>
      <c r="B37" s="161">
        <f>SUM(B35:B36)</f>
        <v>3644.7</v>
      </c>
      <c r="C37" s="183">
        <f>SUM(C35:C36)</f>
        <v>3751.6000000000004</v>
      </c>
    </row>
    <row r="38" spans="1:3" ht="12.75">
      <c r="A38" s="127"/>
      <c r="B38" s="170"/>
      <c r="C38" s="188"/>
    </row>
    <row r="39" spans="1:3" ht="12.75">
      <c r="A39" s="127" t="s">
        <v>41</v>
      </c>
      <c r="B39" s="162"/>
      <c r="C39" s="184"/>
    </row>
    <row r="40" spans="1:3" ht="13.5">
      <c r="A40" s="128" t="s">
        <v>102</v>
      </c>
      <c r="B40" s="171">
        <v>5689.9</v>
      </c>
      <c r="C40" s="171">
        <v>4421.7</v>
      </c>
    </row>
    <row r="41" spans="1:3" ht="13.5">
      <c r="A41" s="128" t="s">
        <v>100</v>
      </c>
      <c r="B41" s="171">
        <v>55.1</v>
      </c>
      <c r="C41" s="171">
        <v>56.8</v>
      </c>
    </row>
    <row r="42" spans="1:3" ht="13.5">
      <c r="A42" s="128" t="s">
        <v>42</v>
      </c>
      <c r="B42" s="171">
        <v>92</v>
      </c>
      <c r="C42" s="171">
        <v>88.1</v>
      </c>
    </row>
    <row r="43" spans="1:3" ht="13.5">
      <c r="A43" s="128" t="s">
        <v>43</v>
      </c>
      <c r="B43" s="171">
        <v>565.6</v>
      </c>
      <c r="C43" s="171">
        <v>617.8</v>
      </c>
    </row>
    <row r="44" spans="1:3" ht="13.5">
      <c r="A44" s="128" t="s">
        <v>44</v>
      </c>
      <c r="B44" s="171">
        <v>215.7</v>
      </c>
      <c r="C44" s="171">
        <v>156.9</v>
      </c>
    </row>
    <row r="45" spans="1:7" ht="13.5">
      <c r="A45" s="128" t="s">
        <v>82</v>
      </c>
      <c r="B45" s="172">
        <v>6.3</v>
      </c>
      <c r="C45" s="172">
        <v>0</v>
      </c>
      <c r="G45" s="122"/>
    </row>
    <row r="46" spans="1:3" ht="12.75">
      <c r="A46" s="7"/>
      <c r="B46" s="161">
        <f>SUM(B40:B45)</f>
        <v>6624.6</v>
      </c>
      <c r="C46" s="183">
        <f>SUM(C40:C45)</f>
        <v>5341.3</v>
      </c>
    </row>
    <row r="47" spans="1:3" ht="12.75">
      <c r="A47" s="127" t="s">
        <v>45</v>
      </c>
      <c r="B47" s="167"/>
      <c r="C47" s="187"/>
    </row>
    <row r="48" spans="1:7" ht="13.5">
      <c r="A48" s="128" t="s">
        <v>103</v>
      </c>
      <c r="B48" s="171">
        <v>650.1</v>
      </c>
      <c r="C48" s="171">
        <v>890.8</v>
      </c>
      <c r="G48" s="123"/>
    </row>
    <row r="49" spans="1:7" ht="13.5">
      <c r="A49" s="128" t="s">
        <v>101</v>
      </c>
      <c r="B49" s="171">
        <v>21.3</v>
      </c>
      <c r="C49" s="171">
        <v>24.5</v>
      </c>
      <c r="G49" s="123"/>
    </row>
    <row r="50" spans="1:7" ht="13.5">
      <c r="A50" s="128" t="s">
        <v>46</v>
      </c>
      <c r="B50" s="171">
        <v>3093.1</v>
      </c>
      <c r="C50" s="171">
        <v>2637.2</v>
      </c>
      <c r="G50" s="123"/>
    </row>
    <row r="51" spans="1:7" ht="13.5">
      <c r="A51" s="129" t="s">
        <v>92</v>
      </c>
      <c r="B51" s="171">
        <v>17.1</v>
      </c>
      <c r="C51" s="171">
        <v>110.2</v>
      </c>
      <c r="G51" s="123"/>
    </row>
    <row r="52" spans="1:7" ht="13.5">
      <c r="A52" s="128" t="s">
        <v>47</v>
      </c>
      <c r="B52" s="171">
        <v>1720</v>
      </c>
      <c r="C52" s="171">
        <v>1866.8</v>
      </c>
      <c r="G52" s="123"/>
    </row>
    <row r="53" spans="1:7" ht="13.5">
      <c r="A53" s="128" t="s">
        <v>26</v>
      </c>
      <c r="B53" s="172">
        <v>1347.6</v>
      </c>
      <c r="C53" s="172">
        <v>457.6</v>
      </c>
      <c r="G53" s="123"/>
    </row>
    <row r="54" spans="1:3" ht="12.75">
      <c r="A54" s="7"/>
      <c r="B54" s="161">
        <f>SUM(B48:B53)</f>
        <v>6849.200000000001</v>
      </c>
      <c r="C54" s="183">
        <f>SUM(C48:C53)</f>
        <v>5987.1</v>
      </c>
    </row>
    <row r="55" spans="1:3" ht="12.75">
      <c r="A55" s="130" t="s">
        <v>48</v>
      </c>
      <c r="B55" s="170">
        <f>B46+B54</f>
        <v>13473.800000000001</v>
      </c>
      <c r="C55" s="188">
        <f>C46+C54</f>
        <v>11328.400000000001</v>
      </c>
    </row>
    <row r="56" spans="1:7" ht="13.5">
      <c r="A56" s="129" t="s">
        <v>98</v>
      </c>
      <c r="B56" s="172">
        <v>0</v>
      </c>
      <c r="C56" s="172">
        <v>0</v>
      </c>
      <c r="G56" s="123"/>
    </row>
    <row r="57" spans="1:3" ht="12.75">
      <c r="A57" s="4" t="s">
        <v>49</v>
      </c>
      <c r="B57" s="173">
        <f>B37+B55</f>
        <v>17118.5</v>
      </c>
      <c r="C57" s="173">
        <f>C37+C55</f>
        <v>15080.000000000002</v>
      </c>
    </row>
    <row r="58" ht="12.75">
      <c r="A58" s="131"/>
    </row>
    <row r="59" ht="12.75">
      <c r="A59" s="1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1" customWidth="1"/>
    <col min="2" max="7" width="10.7109375" style="9" customWidth="1"/>
    <col min="8" max="16384" width="9.140625" style="9" customWidth="1"/>
  </cols>
  <sheetData>
    <row r="2" spans="1:7" ht="12.75">
      <c r="A2" s="113" t="s">
        <v>94</v>
      </c>
      <c r="B2" s="114">
        <v>2022</v>
      </c>
      <c r="C2" s="115" t="s">
        <v>55</v>
      </c>
      <c r="D2" s="114">
        <v>2023</v>
      </c>
      <c r="E2" s="116" t="s">
        <v>55</v>
      </c>
      <c r="F2" s="117" t="s">
        <v>51</v>
      </c>
      <c r="G2" s="118" t="s">
        <v>52</v>
      </c>
    </row>
    <row r="3" spans="1:7" s="21" customFormat="1" ht="12.75">
      <c r="A3" s="10" t="s">
        <v>56</v>
      </c>
      <c r="B3" s="11">
        <v>13483.619706489999</v>
      </c>
      <c r="C3" s="12">
        <f>B3/$B$3</f>
        <v>1</v>
      </c>
      <c r="D3" s="189">
        <v>8557.086461690002</v>
      </c>
      <c r="E3" s="12">
        <f>D3/$D$3</f>
        <v>1</v>
      </c>
      <c r="F3" s="13">
        <f>D3-B3</f>
        <v>-4926.533244799997</v>
      </c>
      <c r="G3" s="14">
        <f>D3/B3-1</f>
        <v>-0.36537171412723357</v>
      </c>
    </row>
    <row r="4" spans="1:7" ht="12.75">
      <c r="A4" s="15" t="s">
        <v>57</v>
      </c>
      <c r="B4" s="16">
        <v>-12780.443637930004</v>
      </c>
      <c r="C4" s="12">
        <f>B4/$B$3</f>
        <v>-0.9478496068662082</v>
      </c>
      <c r="D4" s="190">
        <v>-7936.72750766</v>
      </c>
      <c r="E4" s="12">
        <f>D4/$D$3</f>
        <v>-0.927503484181521</v>
      </c>
      <c r="F4" s="17">
        <f>D4-B4</f>
        <v>4843.716130270004</v>
      </c>
      <c r="G4" s="18">
        <f>D4/B4-1</f>
        <v>-0.37899436572723866</v>
      </c>
    </row>
    <row r="5" spans="1:7" ht="12.75">
      <c r="A5" s="15" t="s">
        <v>6</v>
      </c>
      <c r="B5" s="16">
        <v>-134.42448789</v>
      </c>
      <c r="C5" s="12">
        <f>B5/$B$3</f>
        <v>-0.009969465975467861</v>
      </c>
      <c r="D5" s="190">
        <v>-119.90815431999998</v>
      </c>
      <c r="E5" s="12">
        <f>D5/$D$3</f>
        <v>-0.014012731419371266</v>
      </c>
      <c r="F5" s="17">
        <f>D5-B5</f>
        <v>14.516333570000015</v>
      </c>
      <c r="G5" s="18">
        <f>D5/B5-1</f>
        <v>-0.10798875858004964</v>
      </c>
    </row>
    <row r="6" spans="1:7" ht="12.75">
      <c r="A6" s="15" t="s">
        <v>9</v>
      </c>
      <c r="B6" s="19">
        <v>16.39786471</v>
      </c>
      <c r="C6" s="12">
        <f>B6/$B$3</f>
        <v>0.0012161322454168077</v>
      </c>
      <c r="D6" s="191">
        <v>16.467553489999997</v>
      </c>
      <c r="E6" s="12">
        <f>D6/$D$3</f>
        <v>0.0019244346266366578</v>
      </c>
      <c r="F6" s="20">
        <f>D6-B6</f>
        <v>0.06968877999999634</v>
      </c>
      <c r="G6" s="18">
        <f>D6/B6-1</f>
        <v>0.004249869189218103</v>
      </c>
    </row>
    <row r="7" spans="1:13" s="21" customFormat="1" ht="12.75">
      <c r="A7" s="22" t="s">
        <v>58</v>
      </c>
      <c r="B7" s="23">
        <f>SUM(B3:B6)</f>
        <v>585.1494453799947</v>
      </c>
      <c r="C7" s="24">
        <f>B7/$B$3</f>
        <v>0.04339705940374067</v>
      </c>
      <c r="D7" s="23">
        <f>SUM(D3:D6)</f>
        <v>516.9183532000018</v>
      </c>
      <c r="E7" s="24">
        <f>D7/$D$3</f>
        <v>0.0604082190257444</v>
      </c>
      <c r="F7" s="25">
        <f>D7-B7</f>
        <v>-68.23109217999297</v>
      </c>
      <c r="G7" s="26">
        <f>D7/B7-1</f>
        <v>-0.11660455755141974</v>
      </c>
      <c r="M7" s="102"/>
    </row>
    <row r="10" spans="1:5" ht="12.75">
      <c r="A10" s="113" t="s">
        <v>50</v>
      </c>
      <c r="B10" s="114">
        <f>B2</f>
        <v>2022</v>
      </c>
      <c r="C10" s="114">
        <f>D2</f>
        <v>2023</v>
      </c>
      <c r="D10" s="117" t="s">
        <v>51</v>
      </c>
      <c r="E10" s="119" t="s">
        <v>52</v>
      </c>
    </row>
    <row r="11" spans="1:5" ht="12.75">
      <c r="A11" s="10" t="s">
        <v>53</v>
      </c>
      <c r="B11" s="103">
        <v>2094.095</v>
      </c>
      <c r="C11" s="192">
        <v>2122.075</v>
      </c>
      <c r="D11" s="13">
        <f>C11-B11</f>
        <v>27.980000000000018</v>
      </c>
      <c r="E11" s="104">
        <f>C11/B11-1</f>
        <v>0.0133613804531314</v>
      </c>
    </row>
    <row r="12" spans="1:5" ht="12.75">
      <c r="A12" s="15" t="s">
        <v>54</v>
      </c>
      <c r="B12" s="69">
        <v>2429.1554098775546</v>
      </c>
      <c r="C12" s="176">
        <v>2198.9956756710703</v>
      </c>
      <c r="D12" s="31">
        <f>C12-B12</f>
        <v>-230.15973420648425</v>
      </c>
      <c r="E12" s="32">
        <f>C12/B12-1</f>
        <v>-0.09474887167391477</v>
      </c>
    </row>
    <row r="13" spans="1:5" ht="12.75">
      <c r="A13" s="15" t="s">
        <v>89</v>
      </c>
      <c r="B13" s="69">
        <v>13122.446780877466</v>
      </c>
      <c r="C13" s="176">
        <v>10727.445295900001</v>
      </c>
      <c r="D13" s="31">
        <f>C13-B13</f>
        <v>-2395.001484977465</v>
      </c>
      <c r="E13" s="32">
        <f>C13/B13-1</f>
        <v>-0.18251180781830667</v>
      </c>
    </row>
    <row r="14" spans="1:5" ht="12.75">
      <c r="A14" s="105" t="s">
        <v>86</v>
      </c>
      <c r="B14" s="106">
        <v>9529.369</v>
      </c>
      <c r="C14" s="193">
        <v>7580</v>
      </c>
      <c r="D14" s="107">
        <f>C14-B14</f>
        <v>-1949.3690000000006</v>
      </c>
      <c r="E14" s="32">
        <f>C14/B14-1</f>
        <v>-0.20456433159425358</v>
      </c>
    </row>
    <row r="15" spans="1:5" ht="12.75">
      <c r="A15" s="33" t="s">
        <v>88</v>
      </c>
      <c r="B15" s="108">
        <v>470.32048518500005</v>
      </c>
      <c r="C15" s="194">
        <v>432.3858379843926</v>
      </c>
      <c r="D15" s="109">
        <f>C15-B15</f>
        <v>-37.93464720060746</v>
      </c>
      <c r="E15" s="36">
        <f>C15/B15-1</f>
        <v>-0.0806570166419307</v>
      </c>
    </row>
    <row r="16" spans="1:5" ht="12.75">
      <c r="A16" s="110"/>
      <c r="B16" s="27"/>
      <c r="C16" s="27"/>
      <c r="D16" s="28"/>
      <c r="E16" s="111"/>
    </row>
    <row r="18" spans="1:5" ht="12.75">
      <c r="A18" s="120" t="s">
        <v>59</v>
      </c>
      <c r="B18" s="114">
        <f>B10</f>
        <v>2022</v>
      </c>
      <c r="C18" s="114">
        <f>C10</f>
        <v>2023</v>
      </c>
      <c r="D18" s="117" t="s">
        <v>51</v>
      </c>
      <c r="E18" s="119" t="s">
        <v>52</v>
      </c>
    </row>
    <row r="19" spans="1:5" ht="12.75">
      <c r="A19" s="10" t="s">
        <v>60</v>
      </c>
      <c r="B19" s="88">
        <v>585.1494453799947</v>
      </c>
      <c r="C19" s="88">
        <f>D7</f>
        <v>516.9183532000018</v>
      </c>
      <c r="D19" s="13">
        <f>C19-B19</f>
        <v>-68.23109217999297</v>
      </c>
      <c r="E19" s="58">
        <f>C19/B19-1</f>
        <v>-0.11660455755141974</v>
      </c>
    </row>
    <row r="20" spans="1:5" ht="12.75">
      <c r="A20" s="15" t="s">
        <v>61</v>
      </c>
      <c r="B20" s="69">
        <v>1295</v>
      </c>
      <c r="C20" s="176">
        <v>1494.7</v>
      </c>
      <c r="D20" s="31">
        <f>C20-B20</f>
        <v>199.70000000000005</v>
      </c>
      <c r="E20" s="29">
        <f>C20/B20-1</f>
        <v>0.15420849420849425</v>
      </c>
    </row>
    <row r="21" spans="1:5" ht="12.75">
      <c r="A21" s="33" t="s">
        <v>62</v>
      </c>
      <c r="B21" s="38">
        <f>B19/B20</f>
        <v>0.45185285357528554</v>
      </c>
      <c r="C21" s="38">
        <f>C19/C20</f>
        <v>0.3458341829129603</v>
      </c>
      <c r="D21" s="112"/>
      <c r="E21" s="4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1" customWidth="1"/>
    <col min="2" max="7" width="10.7109375" style="9" customWidth="1"/>
    <col min="8" max="16384" width="9.140625" style="9" customWidth="1"/>
  </cols>
  <sheetData>
    <row r="2" spans="1:7" ht="12.75">
      <c r="A2" s="94" t="s">
        <v>94</v>
      </c>
      <c r="B2" s="95">
        <v>2022</v>
      </c>
      <c r="C2" s="96" t="s">
        <v>55</v>
      </c>
      <c r="D2" s="95">
        <v>2023</v>
      </c>
      <c r="E2" s="97" t="s">
        <v>55</v>
      </c>
      <c r="F2" s="98" t="s">
        <v>51</v>
      </c>
      <c r="G2" s="99" t="s">
        <v>52</v>
      </c>
    </row>
    <row r="3" spans="1:7" s="21" customFormat="1" ht="12.75">
      <c r="A3" s="10" t="s">
        <v>56</v>
      </c>
      <c r="B3" s="11">
        <v>5042.74324464</v>
      </c>
      <c r="C3" s="12">
        <f>B3/$B$3</f>
        <v>1</v>
      </c>
      <c r="D3" s="189">
        <v>4723.9549162</v>
      </c>
      <c r="E3" s="12">
        <f>D3/$D$3</f>
        <v>1</v>
      </c>
      <c r="F3" s="13">
        <f>D3-B3</f>
        <v>-318.78832843999953</v>
      </c>
      <c r="G3" s="14">
        <f>D3/B3-1</f>
        <v>-0.06321724366570591</v>
      </c>
    </row>
    <row r="4" spans="1:7" ht="12.75">
      <c r="A4" s="15" t="s">
        <v>57</v>
      </c>
      <c r="B4" s="16">
        <v>-4950.875325000001</v>
      </c>
      <c r="C4" s="12">
        <f>B4/$B$3</f>
        <v>-0.9817821540413253</v>
      </c>
      <c r="D4" s="190">
        <v>-4385.877408660001</v>
      </c>
      <c r="E4" s="12">
        <f>D4/$D$3</f>
        <v>-0.9284333755217222</v>
      </c>
      <c r="F4" s="17">
        <f>D4-B4</f>
        <v>564.9979163400003</v>
      </c>
      <c r="G4" s="18">
        <f>D4/B4-1</f>
        <v>-0.11412081283626352</v>
      </c>
    </row>
    <row r="5" spans="1:7" ht="12.75">
      <c r="A5" s="15" t="s">
        <v>6</v>
      </c>
      <c r="B5" s="16">
        <v>-44.012946899999996</v>
      </c>
      <c r="C5" s="12">
        <f>B5/$B$3</f>
        <v>-0.008727976969040006</v>
      </c>
      <c r="D5" s="190">
        <v>-59.70442705</v>
      </c>
      <c r="E5" s="12">
        <f>D5/$D$3</f>
        <v>-0.012638653016194929</v>
      </c>
      <c r="F5" s="17">
        <f>D5-B5</f>
        <v>-15.691480150000004</v>
      </c>
      <c r="G5" s="18">
        <f>D5/B5-1</f>
        <v>0.35651964376872947</v>
      </c>
    </row>
    <row r="6" spans="1:7" ht="12.75">
      <c r="A6" s="15" t="s">
        <v>9</v>
      </c>
      <c r="B6" s="19">
        <v>23.74690118</v>
      </c>
      <c r="C6" s="12">
        <f>B6/$B$3</f>
        <v>0.004709123591656367</v>
      </c>
      <c r="D6" s="191">
        <v>30.792628079999997</v>
      </c>
      <c r="E6" s="12">
        <f>D6/$D$3</f>
        <v>0.00651840007498842</v>
      </c>
      <c r="F6" s="20">
        <f>D6-B6</f>
        <v>7.045726899999998</v>
      </c>
      <c r="G6" s="18">
        <f>D6/B6-1</f>
        <v>0.2967008977968888</v>
      </c>
    </row>
    <row r="7" spans="1:7" s="21" customFormat="1" ht="12.75">
      <c r="A7" s="22" t="s">
        <v>58</v>
      </c>
      <c r="B7" s="87">
        <f>SUM(B3:B6)</f>
        <v>71.60187391999895</v>
      </c>
      <c r="C7" s="24">
        <f>B7/$B$3</f>
        <v>0.014198992581291058</v>
      </c>
      <c r="D7" s="87">
        <f>SUM(D3:D6)</f>
        <v>309.1657085699997</v>
      </c>
      <c r="E7" s="24">
        <f>D7/$D$3</f>
        <v>0.0654463715370713</v>
      </c>
      <c r="F7" s="25">
        <f>D7-B7</f>
        <v>237.56383465000076</v>
      </c>
      <c r="G7" s="26">
        <f>D7/B7-1</f>
        <v>3.317843816705576</v>
      </c>
    </row>
    <row r="10" spans="1:5" ht="12.75">
      <c r="A10" s="94" t="s">
        <v>50</v>
      </c>
      <c r="B10" s="95">
        <f>B2</f>
        <v>2022</v>
      </c>
      <c r="C10" s="95">
        <f>D2</f>
        <v>2023</v>
      </c>
      <c r="D10" s="98" t="s">
        <v>51</v>
      </c>
      <c r="E10" s="100" t="s">
        <v>52</v>
      </c>
    </row>
    <row r="11" spans="1:5" ht="12.75">
      <c r="A11" s="10" t="s">
        <v>53</v>
      </c>
      <c r="B11" s="103">
        <v>1448.856</v>
      </c>
      <c r="C11" s="103">
        <v>1727.542</v>
      </c>
      <c r="D11" s="13">
        <f>C11-B11</f>
        <v>278.6859999999999</v>
      </c>
      <c r="E11" s="78">
        <f>C11/B11-1</f>
        <v>0.19234899810609196</v>
      </c>
    </row>
    <row r="12" spans="1:5" ht="12.75">
      <c r="A12" s="15" t="s">
        <v>83</v>
      </c>
      <c r="B12" s="51">
        <v>12197.219815589788</v>
      </c>
      <c r="C12" s="51">
        <v>14512.712016000001</v>
      </c>
      <c r="D12" s="31">
        <f>C12-B12</f>
        <v>2315.4922004102136</v>
      </c>
      <c r="E12" s="60">
        <f>C12/B12-1</f>
        <v>0.18983770362576258</v>
      </c>
    </row>
    <row r="13" spans="1:5" ht="12.75">
      <c r="A13" s="33" t="s">
        <v>84</v>
      </c>
      <c r="B13" s="89">
        <v>2945.322859435709</v>
      </c>
      <c r="C13" s="89">
        <v>2745.4249741236786</v>
      </c>
      <c r="D13" s="74">
        <f>C13-B13</f>
        <v>-199.8978853120302</v>
      </c>
      <c r="E13" s="36">
        <f>C13/B13-1</f>
        <v>-0.06786960032976774</v>
      </c>
    </row>
    <row r="16" spans="1:5" ht="12.75">
      <c r="A16" s="101" t="s">
        <v>59</v>
      </c>
      <c r="B16" s="95">
        <f>B10</f>
        <v>2022</v>
      </c>
      <c r="C16" s="95">
        <f>C10</f>
        <v>2023</v>
      </c>
      <c r="D16" s="98" t="s">
        <v>51</v>
      </c>
      <c r="E16" s="100" t="s">
        <v>52</v>
      </c>
    </row>
    <row r="17" spans="1:5" s="21" customFormat="1" ht="12.75">
      <c r="A17" s="10" t="s">
        <v>60</v>
      </c>
      <c r="B17" s="37">
        <f>B7</f>
        <v>71.60187391999895</v>
      </c>
      <c r="C17" s="90">
        <f>+D7</f>
        <v>309.1657085699997</v>
      </c>
      <c r="D17" s="13">
        <f>C17-B17</f>
        <v>237.56383465000076</v>
      </c>
      <c r="E17" s="58">
        <f>C17/B17-1</f>
        <v>3.317843816705576</v>
      </c>
    </row>
    <row r="18" spans="1:5" ht="12.75">
      <c r="A18" s="15" t="s">
        <v>61</v>
      </c>
      <c r="B18" s="69">
        <f>+GAS!B20</f>
        <v>1295</v>
      </c>
      <c r="C18" s="176">
        <f>+GAS!C20</f>
        <v>1494.7</v>
      </c>
      <c r="D18" s="20">
        <f>C18-B18</f>
        <v>199.70000000000005</v>
      </c>
      <c r="E18" s="70">
        <f>C18/B18-1</f>
        <v>0.15420849420849425</v>
      </c>
    </row>
    <row r="19" spans="1:5" ht="12.75">
      <c r="A19" s="91" t="s">
        <v>62</v>
      </c>
      <c r="B19" s="92">
        <f>B17/B18</f>
        <v>0.055291022332045525</v>
      </c>
      <c r="C19" s="92">
        <f>C17/C18</f>
        <v>0.20684131168127362</v>
      </c>
      <c r="D19" s="93"/>
      <c r="E19" s="4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1" customWidth="1"/>
    <col min="2" max="7" width="10.7109375" style="9" customWidth="1"/>
    <col min="8" max="16384" width="9.140625" style="9" customWidth="1"/>
  </cols>
  <sheetData>
    <row r="2" spans="1:7" ht="12.75">
      <c r="A2" s="79" t="s">
        <v>94</v>
      </c>
      <c r="B2" s="80">
        <v>2022</v>
      </c>
      <c r="C2" s="81" t="s">
        <v>55</v>
      </c>
      <c r="D2" s="80">
        <v>2023</v>
      </c>
      <c r="E2" s="82" t="s">
        <v>55</v>
      </c>
      <c r="F2" s="83" t="s">
        <v>51</v>
      </c>
      <c r="G2" s="84" t="s">
        <v>52</v>
      </c>
    </row>
    <row r="3" spans="1:7" s="21" customFormat="1" ht="12.75">
      <c r="A3" s="10" t="s">
        <v>56</v>
      </c>
      <c r="B3" s="11">
        <v>1052.63038697</v>
      </c>
      <c r="C3" s="12">
        <f>B3/$B$3</f>
        <v>1</v>
      </c>
      <c r="D3" s="189">
        <v>1067.86957479</v>
      </c>
      <c r="E3" s="12">
        <f>D3/$D$3</f>
        <v>1</v>
      </c>
      <c r="F3" s="13">
        <f>D3-B3</f>
        <v>15.23918781999987</v>
      </c>
      <c r="G3" s="14">
        <f>D3/B3-1</f>
        <v>0.014477244822720614</v>
      </c>
    </row>
    <row r="4" spans="1:7" ht="12.75">
      <c r="A4" s="15" t="s">
        <v>57</v>
      </c>
      <c r="B4" s="16">
        <v>-611.8738680299999</v>
      </c>
      <c r="C4" s="12">
        <f>B4/$B$3</f>
        <v>-0.5812808328584175</v>
      </c>
      <c r="D4" s="190">
        <v>-607.66793858</v>
      </c>
      <c r="E4" s="12">
        <f>D4/$D$3</f>
        <v>-0.5690469631551213</v>
      </c>
      <c r="F4" s="17">
        <f>D4-B4</f>
        <v>4.205929449999871</v>
      </c>
      <c r="G4" s="18">
        <f>D4/B4-1</f>
        <v>-0.006873850428588124</v>
      </c>
    </row>
    <row r="5" spans="1:7" ht="12.75">
      <c r="A5" s="15" t="s">
        <v>6</v>
      </c>
      <c r="B5" s="16">
        <v>-185.5681623</v>
      </c>
      <c r="C5" s="12">
        <f>B5/$B$3</f>
        <v>-0.17628995381195348</v>
      </c>
      <c r="D5" s="190">
        <v>-193.93820441</v>
      </c>
      <c r="E5" s="12">
        <f>D5/$D$3</f>
        <v>-0.18161225770304262</v>
      </c>
      <c r="F5" s="17">
        <f>D5-B5</f>
        <v>-8.370042109999986</v>
      </c>
      <c r="G5" s="18">
        <f>D5/B5-1</f>
        <v>0.04510494691685585</v>
      </c>
    </row>
    <row r="6" spans="1:7" ht="12.75">
      <c r="A6" s="15" t="s">
        <v>9</v>
      </c>
      <c r="B6" s="19">
        <v>6.6829918600000005</v>
      </c>
      <c r="C6" s="12">
        <f>B6/$B$3</f>
        <v>0.006348849456300624</v>
      </c>
      <c r="D6" s="191">
        <v>5.120197029999999</v>
      </c>
      <c r="E6" s="12">
        <f>D6/$D$3</f>
        <v>0.004794777518599969</v>
      </c>
      <c r="F6" s="20">
        <f>D6-B6</f>
        <v>-1.5627948300000014</v>
      </c>
      <c r="G6" s="18">
        <f>D6/B6-1</f>
        <v>-0.23384658589124796</v>
      </c>
    </row>
    <row r="7" spans="1:7" s="21" customFormat="1" ht="12.75">
      <c r="A7" s="22" t="s">
        <v>58</v>
      </c>
      <c r="B7" s="23">
        <f>SUM(B3:B6)</f>
        <v>261.87134850000007</v>
      </c>
      <c r="C7" s="24">
        <f>B7/$B$3</f>
        <v>0.24877806278592962</v>
      </c>
      <c r="D7" s="23">
        <f>SUM(D3:D6)</f>
        <v>271.3836288299998</v>
      </c>
      <c r="E7" s="24">
        <f>D7/$D$3</f>
        <v>0.2541355566604361</v>
      </c>
      <c r="F7" s="25">
        <f>D7-B7</f>
        <v>9.512280329999726</v>
      </c>
      <c r="G7" s="26">
        <f>D7/B7-1</f>
        <v>0.036324249997130575</v>
      </c>
    </row>
    <row r="10" spans="1:5" ht="12.75">
      <c r="A10" s="79" t="s">
        <v>50</v>
      </c>
      <c r="B10" s="80">
        <f>B2</f>
        <v>2022</v>
      </c>
      <c r="C10" s="80">
        <f>D2</f>
        <v>2023</v>
      </c>
      <c r="D10" s="83" t="s">
        <v>51</v>
      </c>
      <c r="E10" s="85" t="s">
        <v>52</v>
      </c>
    </row>
    <row r="11" spans="1:5" ht="12.75">
      <c r="A11" s="15" t="s">
        <v>63</v>
      </c>
      <c r="B11" s="69">
        <v>1483.894</v>
      </c>
      <c r="C11" s="176">
        <v>1493.818</v>
      </c>
      <c r="D11" s="31">
        <f>C11-B11</f>
        <v>9.923999999999978</v>
      </c>
      <c r="E11" s="70">
        <f>C11/B11-1</f>
        <v>0.006687809237047926</v>
      </c>
    </row>
    <row r="12" spans="1:5" ht="12.75">
      <c r="A12" s="15" t="s">
        <v>85</v>
      </c>
      <c r="B12" s="27"/>
      <c r="C12" s="195"/>
      <c r="D12" s="31"/>
      <c r="E12" s="70"/>
    </row>
    <row r="13" spans="1:5" ht="12.75">
      <c r="A13" s="71" t="s">
        <v>64</v>
      </c>
      <c r="B13" s="30">
        <v>289.2866957073408</v>
      </c>
      <c r="C13" s="196">
        <v>283.38527745865656</v>
      </c>
      <c r="D13" s="31">
        <f>C13-B13</f>
        <v>-5.9014182486842515</v>
      </c>
      <c r="E13" s="70">
        <f>C13/B13-1</f>
        <v>-0.020399895108396127</v>
      </c>
    </row>
    <row r="14" spans="1:5" ht="12.75">
      <c r="A14" s="71" t="s">
        <v>65</v>
      </c>
      <c r="B14" s="30">
        <v>238.11912396369587</v>
      </c>
      <c r="C14" s="196">
        <v>232.67757124534324</v>
      </c>
      <c r="D14" s="31">
        <f>C14-B14</f>
        <v>-5.441552718352625</v>
      </c>
      <c r="E14" s="70">
        <f>C14/B14-1</f>
        <v>-0.02285222886668381</v>
      </c>
    </row>
    <row r="15" spans="1:5" ht="12.75">
      <c r="A15" s="72" t="s">
        <v>66</v>
      </c>
      <c r="B15" s="73">
        <v>237.57476592369594</v>
      </c>
      <c r="C15" s="197">
        <v>232.18244838924397</v>
      </c>
      <c r="D15" s="74">
        <f>C15-B15</f>
        <v>-5.392317534451962</v>
      </c>
      <c r="E15" s="75">
        <f>C15/B15-1</f>
        <v>-0.022697349667952005</v>
      </c>
    </row>
    <row r="18" spans="1:10" ht="12.75">
      <c r="A18" s="86" t="s">
        <v>59</v>
      </c>
      <c r="B18" s="80">
        <f>B10</f>
        <v>2022</v>
      </c>
      <c r="C18" s="80">
        <f>C10</f>
        <v>2023</v>
      </c>
      <c r="D18" s="83" t="s">
        <v>51</v>
      </c>
      <c r="E18" s="85" t="s">
        <v>52</v>
      </c>
      <c r="J18" s="76"/>
    </row>
    <row r="19" spans="1:5" s="21" customFormat="1" ht="12.75">
      <c r="A19" s="10" t="s">
        <v>60</v>
      </c>
      <c r="B19" s="37">
        <f>B7</f>
        <v>261.87134850000007</v>
      </c>
      <c r="C19" s="37">
        <f>D7</f>
        <v>271.3836288299998</v>
      </c>
      <c r="D19" s="77">
        <f>C19-B19</f>
        <v>9.512280329999726</v>
      </c>
      <c r="E19" s="78">
        <f>C19/B19-1</f>
        <v>0.036324249997130575</v>
      </c>
    </row>
    <row r="20" spans="1:5" ht="12.75">
      <c r="A20" s="15" t="s">
        <v>61</v>
      </c>
      <c r="B20" s="69">
        <f>+'E.E.'!B18</f>
        <v>1295</v>
      </c>
      <c r="C20" s="176">
        <f>+'E.E.'!C18</f>
        <v>1494.7</v>
      </c>
      <c r="D20" s="28">
        <f>C20-B20</f>
        <v>199.70000000000005</v>
      </c>
      <c r="E20" s="29">
        <f>C20/B20-1</f>
        <v>0.15420849420849425</v>
      </c>
    </row>
    <row r="21" spans="1:5" ht="12.75">
      <c r="A21" s="33" t="s">
        <v>62</v>
      </c>
      <c r="B21" s="38">
        <f>B19/B20</f>
        <v>0.20221725752895758</v>
      </c>
      <c r="C21" s="38">
        <f>C19/C20</f>
        <v>0.18156394515956364</v>
      </c>
      <c r="D21" s="39"/>
      <c r="E21" s="40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1" customWidth="1"/>
    <col min="2" max="7" width="12.7109375" style="9" customWidth="1"/>
    <col min="8" max="16384" width="9.140625" style="9" customWidth="1"/>
  </cols>
  <sheetData>
    <row r="2" spans="1:7" ht="12.75">
      <c r="A2" s="61" t="s">
        <v>94</v>
      </c>
      <c r="B2" s="62">
        <v>2022</v>
      </c>
      <c r="C2" s="63" t="s">
        <v>55</v>
      </c>
      <c r="D2" s="62">
        <v>2023</v>
      </c>
      <c r="E2" s="64" t="s">
        <v>55</v>
      </c>
      <c r="F2" s="65" t="s">
        <v>51</v>
      </c>
      <c r="G2" s="66" t="s">
        <v>52</v>
      </c>
    </row>
    <row r="3" spans="1:7" s="21" customFormat="1" ht="12.75">
      <c r="A3" s="10" t="s">
        <v>56</v>
      </c>
      <c r="B3" s="11">
        <v>1578.77101905</v>
      </c>
      <c r="C3" s="12">
        <f>B3/$B$3</f>
        <v>1</v>
      </c>
      <c r="D3" s="189">
        <v>1737.9348661299998</v>
      </c>
      <c r="E3" s="12">
        <f>D3/$D$3</f>
        <v>1</v>
      </c>
      <c r="F3" s="13">
        <f>D3-B3</f>
        <v>159.16384707999987</v>
      </c>
      <c r="G3" s="14">
        <f>D3/B3-1</f>
        <v>0.1008150296398107</v>
      </c>
    </row>
    <row r="4" spans="1:7" ht="12.75">
      <c r="A4" s="15" t="s">
        <v>57</v>
      </c>
      <c r="B4" s="16">
        <v>-1057.9911794999996</v>
      </c>
      <c r="C4" s="12">
        <f>B4/$B$3</f>
        <v>-0.6701359264477941</v>
      </c>
      <c r="D4" s="190">
        <v>-1166.53551684</v>
      </c>
      <c r="E4" s="12">
        <f>D4/$D$3</f>
        <v>-0.67121935325322</v>
      </c>
      <c r="F4" s="17">
        <f>D4-B4</f>
        <v>-108.54433734000031</v>
      </c>
      <c r="G4" s="18">
        <f>D4/B4-1</f>
        <v>0.10259474695365389</v>
      </c>
    </row>
    <row r="5" spans="1:7" ht="12.75">
      <c r="A5" s="15" t="s">
        <v>6</v>
      </c>
      <c r="B5" s="16">
        <v>-215.78954801999998</v>
      </c>
      <c r="C5" s="12">
        <f>B5/$B$3</f>
        <v>-0.13668197947403915</v>
      </c>
      <c r="D5" s="190">
        <v>-244.59609864</v>
      </c>
      <c r="E5" s="12">
        <f>D5/$D$3</f>
        <v>-0.1407395083710254</v>
      </c>
      <c r="F5" s="17">
        <f>D5-B5</f>
        <v>-28.806550620000024</v>
      </c>
      <c r="G5" s="18">
        <f>D5/B5-1</f>
        <v>0.13349372517954472</v>
      </c>
    </row>
    <row r="6" spans="1:7" ht="12.75">
      <c r="A6" s="15" t="s">
        <v>9</v>
      </c>
      <c r="B6" s="19">
        <v>33.04443572</v>
      </c>
      <c r="C6" s="12">
        <f>B6/$B$3</f>
        <v>0.02093048030479047</v>
      </c>
      <c r="D6" s="191">
        <v>26.641069599999998</v>
      </c>
      <c r="E6" s="12">
        <f>D6/$D$3</f>
        <v>0.015329153076561393</v>
      </c>
      <c r="F6" s="20">
        <f>D6-B6</f>
        <v>-6.403366120000005</v>
      </c>
      <c r="G6" s="18">
        <f>D6/B6-1</f>
        <v>-0.19378046501560908</v>
      </c>
    </row>
    <row r="7" spans="1:7" s="21" customFormat="1" ht="12.75">
      <c r="A7" s="22" t="s">
        <v>58</v>
      </c>
      <c r="B7" s="50">
        <f>SUM(B3:B6)</f>
        <v>338.0347272500004</v>
      </c>
      <c r="C7" s="24">
        <f>B7/$B$3</f>
        <v>0.2141125743829573</v>
      </c>
      <c r="D7" s="198">
        <f>SUM(D3:D6)</f>
        <v>353.44432024999986</v>
      </c>
      <c r="E7" s="24">
        <f>D7/$D$3</f>
        <v>0.203370291452316</v>
      </c>
      <c r="F7" s="25">
        <f>D7-B7</f>
        <v>15.409592999999461</v>
      </c>
      <c r="G7" s="26">
        <f>D7/B7-1</f>
        <v>0.04558582819392698</v>
      </c>
    </row>
    <row r="8" ht="12.75">
      <c r="D8" s="199"/>
    </row>
    <row r="9" spans="1:7" ht="12.75">
      <c r="A9" s="61" t="s">
        <v>95</v>
      </c>
      <c r="B9" s="62">
        <f>B2</f>
        <v>2022</v>
      </c>
      <c r="C9" s="63" t="s">
        <v>55</v>
      </c>
      <c r="D9" s="62">
        <f>D2</f>
        <v>2023</v>
      </c>
      <c r="E9" s="64" t="s">
        <v>55</v>
      </c>
      <c r="F9" s="65" t="s">
        <v>51</v>
      </c>
      <c r="G9" s="66" t="s">
        <v>52</v>
      </c>
    </row>
    <row r="10" spans="1:7" ht="12.75">
      <c r="A10" s="15" t="s">
        <v>67</v>
      </c>
      <c r="B10" s="51">
        <v>2207.071927</v>
      </c>
      <c r="C10" s="52">
        <f>B10/$B$13</f>
        <v>0.3188063093235863</v>
      </c>
      <c r="D10" s="200">
        <v>2310.196087000001</v>
      </c>
      <c r="E10" s="52">
        <f>D10/$D$13</f>
        <v>0.29854901256218663</v>
      </c>
      <c r="F10" s="31">
        <f>D10-B10</f>
        <v>103.12416000000121</v>
      </c>
      <c r="G10" s="18">
        <f>D10/B10-1</f>
        <v>0.0467244219540115</v>
      </c>
    </row>
    <row r="11" spans="1:7" ht="12.75">
      <c r="A11" s="15" t="s">
        <v>68</v>
      </c>
      <c r="B11" s="51">
        <v>2554.1684570000007</v>
      </c>
      <c r="C11" s="52">
        <f>B11/$B$13</f>
        <v>0.3689435804993089</v>
      </c>
      <c r="D11" s="200">
        <v>2766.8908870000328</v>
      </c>
      <c r="E11" s="52">
        <f aca="true" t="shared" si="0" ref="E11:E20">D11/$D$13</f>
        <v>0.3575681505260778</v>
      </c>
      <c r="F11" s="31">
        <f aca="true" t="shared" si="1" ref="F11:F20">D11-B11</f>
        <v>212.7224300000321</v>
      </c>
      <c r="G11" s="18">
        <f aca="true" t="shared" si="2" ref="G11:G20">D11/B11-1</f>
        <v>0.08328441666290298</v>
      </c>
    </row>
    <row r="12" spans="1:7" ht="12.75">
      <c r="A12" s="15" t="s">
        <v>69</v>
      </c>
      <c r="B12" s="51">
        <v>2161.683857</v>
      </c>
      <c r="C12" s="52">
        <f>B12/$B$13</f>
        <v>0.3122501101771048</v>
      </c>
      <c r="D12" s="200">
        <v>2660.992838000001</v>
      </c>
      <c r="E12" s="52">
        <f t="shared" si="0"/>
        <v>0.3438828369117355</v>
      </c>
      <c r="F12" s="31">
        <f t="shared" si="1"/>
        <v>499.30898100000104</v>
      </c>
      <c r="G12" s="18">
        <f t="shared" si="2"/>
        <v>0.2309815005478857</v>
      </c>
    </row>
    <row r="13" spans="1:7" s="21" customFormat="1" ht="12.75">
      <c r="A13" s="22" t="s">
        <v>70</v>
      </c>
      <c r="B13" s="53">
        <f>SUM(B10:B12)</f>
        <v>6922.924241000001</v>
      </c>
      <c r="C13" s="54">
        <f>B13/$B$13</f>
        <v>1</v>
      </c>
      <c r="D13" s="201">
        <f>SUM(D10:D12)</f>
        <v>7738.079812000035</v>
      </c>
      <c r="E13" s="54">
        <f t="shared" si="0"/>
        <v>1</v>
      </c>
      <c r="F13" s="25">
        <f t="shared" si="1"/>
        <v>815.1555710000348</v>
      </c>
      <c r="G13" s="55">
        <f t="shared" si="2"/>
        <v>0.11774729039679444</v>
      </c>
    </row>
    <row r="14" spans="1:7" ht="12.75">
      <c r="A14" s="15" t="s">
        <v>71</v>
      </c>
      <c r="B14" s="51">
        <v>648.5402410000002</v>
      </c>
      <c r="C14" s="52">
        <f>B14/$B$20</f>
        <v>0.09368010083934127</v>
      </c>
      <c r="D14" s="200">
        <v>608.9488889999993</v>
      </c>
      <c r="E14" s="52">
        <f t="shared" si="0"/>
        <v>0.07869509022841241</v>
      </c>
      <c r="F14" s="31">
        <f t="shared" si="1"/>
        <v>-39.591352000000825</v>
      </c>
      <c r="G14" s="56">
        <f t="shared" si="2"/>
        <v>-0.06104687033599321</v>
      </c>
    </row>
    <row r="15" spans="1:7" ht="12.75">
      <c r="A15" s="15" t="s">
        <v>72</v>
      </c>
      <c r="B15" s="51">
        <v>1180.214506</v>
      </c>
      <c r="C15" s="52">
        <f aca="true" t="shared" si="3" ref="C15:C20">B15/$B$20</f>
        <v>0.170479188405725</v>
      </c>
      <c r="D15" s="200">
        <v>1277.7067169999991</v>
      </c>
      <c r="E15" s="52">
        <f t="shared" si="0"/>
        <v>0.16511935105897474</v>
      </c>
      <c r="F15" s="31">
        <f t="shared" si="1"/>
        <v>97.49221099999909</v>
      </c>
      <c r="G15" s="56">
        <f t="shared" si="2"/>
        <v>0.08260550137654299</v>
      </c>
    </row>
    <row r="16" spans="1:7" ht="12.75">
      <c r="A16" s="15" t="s">
        <v>73</v>
      </c>
      <c r="B16" s="51">
        <v>603.7801870000001</v>
      </c>
      <c r="C16" s="52">
        <f t="shared" si="3"/>
        <v>0.087214617115727</v>
      </c>
      <c r="D16" s="200">
        <v>605.5698449999984</v>
      </c>
      <c r="E16" s="52">
        <f t="shared" si="0"/>
        <v>0.0782584129025</v>
      </c>
      <c r="F16" s="31">
        <f t="shared" si="1"/>
        <v>1.789657999998326</v>
      </c>
      <c r="G16" s="56">
        <f t="shared" si="2"/>
        <v>0.0029640886510213793</v>
      </c>
    </row>
    <row r="17" spans="1:7" ht="12.75">
      <c r="A17" s="15" t="s">
        <v>74</v>
      </c>
      <c r="B17" s="51">
        <v>490.36163</v>
      </c>
      <c r="C17" s="52">
        <f t="shared" si="3"/>
        <v>0.07083157534729405</v>
      </c>
      <c r="D17" s="200">
        <v>502.5995279999998</v>
      </c>
      <c r="E17" s="52">
        <f t="shared" si="0"/>
        <v>0.0649514531008817</v>
      </c>
      <c r="F17" s="31">
        <f t="shared" si="1"/>
        <v>12.237897999999802</v>
      </c>
      <c r="G17" s="56">
        <f t="shared" si="2"/>
        <v>0.024956883351578307</v>
      </c>
    </row>
    <row r="18" spans="1:7" ht="12.75">
      <c r="A18" s="15" t="s">
        <v>75</v>
      </c>
      <c r="B18" s="51">
        <v>1405.139928</v>
      </c>
      <c r="C18" s="52">
        <f>B18/$B$20</f>
        <v>0.2029691325637027</v>
      </c>
      <c r="D18" s="200">
        <v>1597.5163230000019</v>
      </c>
      <c r="E18" s="52">
        <f t="shared" si="0"/>
        <v>0.206448674840832</v>
      </c>
      <c r="F18" s="31">
        <f t="shared" si="1"/>
        <v>192.37639500000182</v>
      </c>
      <c r="G18" s="56">
        <f t="shared" si="2"/>
        <v>0.13690906589909524</v>
      </c>
    </row>
    <row r="19" spans="1:7" ht="12.75">
      <c r="A19" s="15" t="s">
        <v>76</v>
      </c>
      <c r="B19" s="51">
        <v>2594.887749</v>
      </c>
      <c r="C19" s="52">
        <f t="shared" si="3"/>
        <v>0.3748253857282099</v>
      </c>
      <c r="D19" s="200">
        <v>3145.7385100000365</v>
      </c>
      <c r="E19" s="52">
        <f t="shared" si="0"/>
        <v>0.40652701786839907</v>
      </c>
      <c r="F19" s="31">
        <f t="shared" si="1"/>
        <v>550.8507610000365</v>
      </c>
      <c r="G19" s="56">
        <f t="shared" si="2"/>
        <v>0.21228307899342447</v>
      </c>
    </row>
    <row r="20" spans="1:7" s="21" customFormat="1" ht="12.75">
      <c r="A20" s="22" t="s">
        <v>77</v>
      </c>
      <c r="B20" s="53">
        <f>SUM(B14:B19)</f>
        <v>6922.924241000001</v>
      </c>
      <c r="C20" s="54">
        <f t="shared" si="3"/>
        <v>1</v>
      </c>
      <c r="D20" s="53">
        <f>SUM(D14:D19)</f>
        <v>7738.0798120000345</v>
      </c>
      <c r="E20" s="54">
        <f t="shared" si="0"/>
        <v>0.9999999999999999</v>
      </c>
      <c r="F20" s="25">
        <f t="shared" si="1"/>
        <v>815.1555710000339</v>
      </c>
      <c r="G20" s="55">
        <f t="shared" si="2"/>
        <v>0.11774729039679421</v>
      </c>
    </row>
    <row r="22" spans="1:5" ht="12.75">
      <c r="A22" s="67" t="s">
        <v>59</v>
      </c>
      <c r="B22" s="62">
        <f>B9</f>
        <v>2022</v>
      </c>
      <c r="C22" s="62">
        <f>D9</f>
        <v>2023</v>
      </c>
      <c r="D22" s="65" t="s">
        <v>51</v>
      </c>
      <c r="E22" s="68" t="s">
        <v>52</v>
      </c>
    </row>
    <row r="23" spans="1:5" s="21" customFormat="1" ht="12.75">
      <c r="A23" s="10" t="s">
        <v>60</v>
      </c>
      <c r="B23" s="57">
        <f>B7</f>
        <v>338.0347272500004</v>
      </c>
      <c r="C23" s="37">
        <f>D7</f>
        <v>353.44432024999986</v>
      </c>
      <c r="D23" s="13">
        <f>C23-B23</f>
        <v>15.409592999999461</v>
      </c>
      <c r="E23" s="58">
        <f>C23/B23-1</f>
        <v>0.04558582819392698</v>
      </c>
    </row>
    <row r="24" spans="1:5" ht="12.75">
      <c r="A24" s="15" t="s">
        <v>61</v>
      </c>
      <c r="B24" s="69">
        <f>'Ciclo Idrico'!B20</f>
        <v>1295</v>
      </c>
      <c r="C24" s="69">
        <f>'Ciclo Idrico'!C20</f>
        <v>1494.7</v>
      </c>
      <c r="D24" s="59">
        <f>C24-B24</f>
        <v>199.70000000000005</v>
      </c>
      <c r="E24" s="60">
        <f>C24/B24-1</f>
        <v>0.15420849420849425</v>
      </c>
    </row>
    <row r="25" spans="1:5" ht="12.75">
      <c r="A25" s="33" t="s">
        <v>62</v>
      </c>
      <c r="B25" s="38">
        <f>B23/B24</f>
        <v>0.26103067741312774</v>
      </c>
      <c r="C25" s="38">
        <f>C23/C24</f>
        <v>0.2364650567003411</v>
      </c>
      <c r="D25" s="39"/>
      <c r="E25" s="4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1" customWidth="1"/>
    <col min="2" max="7" width="10.7109375" style="9" customWidth="1"/>
    <col min="8" max="16384" width="9.140625" style="9" customWidth="1"/>
  </cols>
  <sheetData>
    <row r="2" spans="1:7" ht="12.75">
      <c r="A2" s="42" t="s">
        <v>94</v>
      </c>
      <c r="B2" s="43">
        <v>2022</v>
      </c>
      <c r="C2" s="44" t="s">
        <v>55</v>
      </c>
      <c r="D2" s="43">
        <v>2023</v>
      </c>
      <c r="E2" s="45" t="s">
        <v>55</v>
      </c>
      <c r="F2" s="46" t="s">
        <v>51</v>
      </c>
      <c r="G2" s="47" t="s">
        <v>52</v>
      </c>
    </row>
    <row r="3" spans="1:7" ht="12.75">
      <c r="A3" s="10" t="s">
        <v>56</v>
      </c>
      <c r="B3" s="11">
        <v>196.22067986</v>
      </c>
      <c r="C3" s="12">
        <f>B3/$B$3</f>
        <v>1</v>
      </c>
      <c r="D3" s="189">
        <v>192.42358660000002</v>
      </c>
      <c r="E3" s="12">
        <f>D3/$D$3</f>
        <v>1</v>
      </c>
      <c r="F3" s="13">
        <f>D3-B3</f>
        <v>-3.7970932599999685</v>
      </c>
      <c r="G3" s="14">
        <f>D3/B3-1</f>
        <v>-0.019351137009152808</v>
      </c>
    </row>
    <row r="4" spans="1:7" ht="12.75">
      <c r="A4" s="15" t="s">
        <v>57</v>
      </c>
      <c r="B4" s="16">
        <v>-139.22234219</v>
      </c>
      <c r="C4" s="12">
        <f>B4/$B$3</f>
        <v>-0.7095192121917665</v>
      </c>
      <c r="D4" s="190">
        <v>-128.78801824</v>
      </c>
      <c r="E4" s="12">
        <f>D4/$D$3</f>
        <v>-0.6692943443971748</v>
      </c>
      <c r="F4" s="17">
        <f>D4-B4</f>
        <v>10.434323949999992</v>
      </c>
      <c r="G4" s="18">
        <f>D4/B4-1</f>
        <v>-0.07494719443636444</v>
      </c>
    </row>
    <row r="5" spans="1:7" ht="12.75">
      <c r="A5" s="15" t="s">
        <v>6</v>
      </c>
      <c r="B5" s="16">
        <v>-21.342178370000003</v>
      </c>
      <c r="C5" s="12">
        <f>B5/$B$3</f>
        <v>-0.10876620336463655</v>
      </c>
      <c r="D5" s="190">
        <v>-22.947110799999997</v>
      </c>
      <c r="E5" s="12">
        <f>D5/$D$3</f>
        <v>-0.11925310823616045</v>
      </c>
      <c r="F5" s="17">
        <f>D5-B5</f>
        <v>-1.6049324299999945</v>
      </c>
      <c r="G5" s="18">
        <f>D5/B5-1</f>
        <v>0.07520002889002164</v>
      </c>
    </row>
    <row r="6" spans="1:7" s="21" customFormat="1" ht="12.75">
      <c r="A6" s="15" t="s">
        <v>9</v>
      </c>
      <c r="B6" s="204">
        <v>2.7058516</v>
      </c>
      <c r="C6" s="12">
        <f>B6/$B$3</f>
        <v>0.013789839082866177</v>
      </c>
      <c r="D6" s="191">
        <v>3.07080177</v>
      </c>
      <c r="E6" s="12">
        <f>D6/$D$3</f>
        <v>0.01595855177766445</v>
      </c>
      <c r="F6" s="20">
        <f>D6-B6</f>
        <v>0.3649501700000002</v>
      </c>
      <c r="G6" s="18">
        <f>D6/B6-1</f>
        <v>0.13487442179016762</v>
      </c>
    </row>
    <row r="7" spans="1:7" ht="12.75">
      <c r="A7" s="22" t="s">
        <v>58</v>
      </c>
      <c r="B7" s="23">
        <f>SUM(B3:B6)</f>
        <v>38.36201089999999</v>
      </c>
      <c r="C7" s="24">
        <f>B7/$B$3</f>
        <v>0.19550442352646322</v>
      </c>
      <c r="D7" s="202">
        <f>SUM(D3:D6)</f>
        <v>43.75925933000001</v>
      </c>
      <c r="E7" s="24">
        <f>D7/$D$3</f>
        <v>0.22741109914432917</v>
      </c>
      <c r="F7" s="25">
        <f>D7-B7</f>
        <v>5.397248430000026</v>
      </c>
      <c r="G7" s="26">
        <f>D7/B7-1</f>
        <v>0.14069253157946493</v>
      </c>
    </row>
    <row r="10" spans="1:5" ht="12.75">
      <c r="A10" s="42" t="s">
        <v>50</v>
      </c>
      <c r="B10" s="43">
        <f>B2</f>
        <v>2022</v>
      </c>
      <c r="C10" s="43">
        <f>D2</f>
        <v>2023</v>
      </c>
      <c r="D10" s="46" t="s">
        <v>51</v>
      </c>
      <c r="E10" s="48" t="s">
        <v>52</v>
      </c>
    </row>
    <row r="11" spans="1:5" ht="12.75">
      <c r="A11" s="10" t="s">
        <v>78</v>
      </c>
      <c r="B11" s="27"/>
      <c r="C11" s="27"/>
      <c r="D11" s="28"/>
      <c r="E11" s="29"/>
    </row>
    <row r="12" spans="1:5" ht="12.75">
      <c r="A12" s="15" t="s">
        <v>79</v>
      </c>
      <c r="B12" s="30">
        <v>614.2860000000001</v>
      </c>
      <c r="C12" s="196">
        <v>644.6850000000001</v>
      </c>
      <c r="D12" s="31">
        <f>C12-B12</f>
        <v>30.399</v>
      </c>
      <c r="E12" s="32">
        <f>C12/B12-1</f>
        <v>0.04948672116896691</v>
      </c>
    </row>
    <row r="13" spans="1:5" ht="12.75">
      <c r="A13" s="33" t="s">
        <v>80</v>
      </c>
      <c r="B13" s="34">
        <v>197</v>
      </c>
      <c r="C13" s="203">
        <v>210</v>
      </c>
      <c r="D13" s="35">
        <f>C13-B13</f>
        <v>13</v>
      </c>
      <c r="E13" s="36">
        <f>C13/B13-1</f>
        <v>0.06598984771573613</v>
      </c>
    </row>
    <row r="16" spans="1:5" ht="12.75">
      <c r="A16" s="49" t="s">
        <v>59</v>
      </c>
      <c r="B16" s="43">
        <f>B10</f>
        <v>2022</v>
      </c>
      <c r="C16" s="43">
        <f>C10</f>
        <v>2023</v>
      </c>
      <c r="D16" s="46" t="s">
        <v>51</v>
      </c>
      <c r="E16" s="48" t="s">
        <v>52</v>
      </c>
    </row>
    <row r="17" spans="1:5" ht="12.75">
      <c r="A17" s="10" t="s">
        <v>60</v>
      </c>
      <c r="B17" s="37">
        <f>B7</f>
        <v>38.36201089999999</v>
      </c>
      <c r="C17" s="37">
        <f>D7</f>
        <v>43.75925933000001</v>
      </c>
      <c r="D17" s="13">
        <f>C17-B17</f>
        <v>5.397248430000026</v>
      </c>
      <c r="E17" s="58">
        <f>C17/B17-1</f>
        <v>0.14069253157946493</v>
      </c>
    </row>
    <row r="18" spans="1:5" ht="12.75">
      <c r="A18" s="15" t="s">
        <v>61</v>
      </c>
      <c r="B18" s="69">
        <f>Ambiente!B24</f>
        <v>1295</v>
      </c>
      <c r="C18" s="69">
        <f>Ambiente!C24</f>
        <v>1494.7</v>
      </c>
      <c r="D18" s="28">
        <f>C18-B18</f>
        <v>199.70000000000005</v>
      </c>
      <c r="E18" s="29">
        <f>C18/B18-1</f>
        <v>0.15420849420849425</v>
      </c>
    </row>
    <row r="19" spans="1:5" ht="12.75">
      <c r="A19" s="33" t="s">
        <v>62</v>
      </c>
      <c r="B19" s="38">
        <f>B17/B18</f>
        <v>0.02962317444015443</v>
      </c>
      <c r="C19" s="38">
        <f>C17/C18</f>
        <v>0.029276282417876505</v>
      </c>
      <c r="D19" s="39"/>
      <c r="E19" s="40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2024-03-19T09:31:46Z</dcterms:modified>
  <cp:category/>
  <cp:version/>
  <cp:contentType/>
  <cp:contentStatus/>
</cp:coreProperties>
</file>