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75" windowWidth="15195" windowHeight="8325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Acqua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<sst xmlns="http://schemas.openxmlformats.org/spreadsheetml/2006/main" count="181" uniqueCount="96">
  <si>
    <t xml:space="preserve">Ricavi </t>
  </si>
  <si>
    <t>Altri ricavi operativi</t>
  </si>
  <si>
    <t xml:space="preserve">Consumi di materie prime e materiali di consumo </t>
  </si>
  <si>
    <t>Costi per servizi</t>
  </si>
  <si>
    <t>Costi del personale</t>
  </si>
  <si>
    <t>Altre spese operative</t>
  </si>
  <si>
    <t>Costi capitalizzati</t>
  </si>
  <si>
    <t>Utile operativo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</si>
  <si>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</si>
  <si>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</si>
  <si>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</si>
  <si>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</si>
  <si>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</si>
  <si>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</si>
  <si>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</si>
  <si>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</si>
  <si>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</si>
  <si>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</si>
  <si>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</si>
  <si>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</si>
  <si>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</si>
  <si>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</si>
  <si>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</si>
  <si>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Fognatura</t>
  </si>
  <si>
    <t>Depurazione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</si>
  <si>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</si>
  <si>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</si>
  <si>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</si>
  <si>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</si>
  <si>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</si>
  <si>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</si>
  <si>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</si>
  <si>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</si>
  <si>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</si>
  <si>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</si>
  <si>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</si>
  <si>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</si>
  <si>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</si>
  <si>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</si>
  <si>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b</t>
  </si>
  <si>
    <t>c</t>
  </si>
  <si>
    <t>e</t>
  </si>
  <si>
    <t>Crediti finanziari non correnti</t>
  </si>
  <si>
    <t>Imposte del periodo</t>
  </si>
  <si>
    <t>Utile netto del periodo</t>
  </si>
  <si>
    <t>(mln €)</t>
  </si>
  <si>
    <t>Rifiuti commercializzati</t>
  </si>
  <si>
    <t>Sottoprodotti impianti</t>
  </si>
  <si>
    <t>Totale gestione finanziaria</t>
  </si>
  <si>
    <t>Attribuibile:</t>
  </si>
  <si>
    <t>Azionisti della Controllante</t>
  </si>
  <si>
    <t>Azionisti di minoranza</t>
  </si>
  <si>
    <t>di cui non ricorrenti</t>
  </si>
  <si>
    <t>Acquedotto</t>
  </si>
  <si>
    <t>Altri ricavi non operativi</t>
  </si>
  <si>
    <t>Ammortamenti, accantonamenti e svalutazioni</t>
  </si>
  <si>
    <t>Quota di utili (perdite) di joint venture e imprese collegate</t>
  </si>
  <si>
    <t>€ / milioni</t>
  </si>
  <si>
    <r>
      <t xml:space="preserve">Posizione Finanziaria Netta </t>
    </r>
    <r>
      <rPr>
        <i/>
        <sz val="9"/>
        <color indexed="9"/>
        <rFont val="Arial"/>
        <family val="2"/>
      </rPr>
      <t>(Mln €)</t>
    </r>
  </si>
  <si>
    <r>
      <t xml:space="preserve">Volumi distribuiti </t>
    </r>
    <r>
      <rPr>
        <i/>
        <sz val="9"/>
        <color indexed="8"/>
        <rFont val="Arial"/>
        <family val="2"/>
      </rPr>
      <t>(milioni di mcubi)</t>
    </r>
  </si>
  <si>
    <r>
      <t xml:space="preserve">Volumi venduti </t>
    </r>
    <r>
      <rPr>
        <i/>
        <sz val="9"/>
        <color indexed="8"/>
        <rFont val="Arial"/>
        <family val="2"/>
      </rPr>
      <t>(milioni di mcubi)</t>
    </r>
  </si>
  <si>
    <r>
      <t xml:space="preserve">Volumi calore distribuiti </t>
    </r>
    <r>
      <rPr>
        <i/>
        <sz val="9"/>
        <color indexed="8"/>
        <rFont val="Arial"/>
        <family val="2"/>
      </rPr>
      <t>(Gwht)</t>
    </r>
  </si>
  <si>
    <r>
      <t xml:space="preserve">Conto economico </t>
    </r>
    <r>
      <rPr>
        <i/>
        <sz val="9"/>
        <color indexed="9"/>
        <rFont val="Arial"/>
        <family val="2"/>
      </rPr>
      <t>(mln €)</t>
    </r>
  </si>
  <si>
    <r>
      <t xml:space="preserve">Volumi venduti </t>
    </r>
    <r>
      <rPr>
        <i/>
        <sz val="9"/>
        <color indexed="8"/>
        <rFont val="Arial"/>
        <family val="2"/>
      </rPr>
      <t>(Gw/h)</t>
    </r>
  </si>
  <si>
    <r>
      <t xml:space="preserve">Volumi distribuiti </t>
    </r>
    <r>
      <rPr>
        <i/>
        <sz val="9"/>
        <color indexed="8"/>
        <rFont val="Arial"/>
        <family val="2"/>
      </rPr>
      <t>(Gw/h)</t>
    </r>
  </si>
  <si>
    <r>
      <t xml:space="preserve">Dati Quantitativi </t>
    </r>
    <r>
      <rPr>
        <i/>
        <sz val="9"/>
        <color indexed="9"/>
        <rFont val="Arial"/>
        <family val="2"/>
      </rPr>
      <t>(migliaia di tonnellate)</t>
    </r>
  </si>
  <si>
    <r>
      <t xml:space="preserve">Punti luce </t>
    </r>
    <r>
      <rPr>
        <i/>
        <sz val="9"/>
        <color indexed="8"/>
        <rFont val="Arial"/>
        <family val="2"/>
      </rPr>
      <t>(migliaia)</t>
    </r>
  </si>
  <si>
    <t>30/09/2020</t>
  </si>
  <si>
    <t>g</t>
  </si>
  <si>
    <t>i</t>
  </si>
  <si>
    <t>k</t>
  </si>
  <si>
    <t>30/09/2021</t>
  </si>
  <si>
    <t>31/12/2020</t>
  </si>
  <si>
    <t>Mezzi equivalenti a disponibilità liquide</t>
  </si>
  <si>
    <t>Altre attività finanziarie correnti</t>
  </si>
  <si>
    <t>Debito finanziario corrente</t>
  </si>
  <si>
    <t>f</t>
  </si>
  <si>
    <t>Parte corrente del debito finanziario non corrente</t>
  </si>
  <si>
    <t>h</t>
  </si>
  <si>
    <t>Debito finanziario non corrente</t>
  </si>
  <si>
    <t>j</t>
  </si>
  <si>
    <t>Strumenti di debito</t>
  </si>
  <si>
    <t>Debiti commerciali e altri debiti non correnti</t>
  </si>
  <si>
    <t>l</t>
  </si>
  <si>
    <t>m</t>
  </si>
  <si>
    <t>Indebitamento finanziario netto (NetDebt)</t>
  </si>
  <si>
    <r>
      <t>Liquidità</t>
    </r>
    <r>
      <rPr>
        <sz val="9"/>
        <color indexed="8"/>
        <rFont val="Arial"/>
        <family val="2"/>
      </rPr>
      <t xml:space="preserve"> (a+b+c)</t>
    </r>
  </si>
  <si>
    <r>
      <t>Indebitamento finanziario corrente</t>
    </r>
    <r>
      <rPr>
        <sz val="9"/>
        <color indexed="8"/>
        <rFont val="Arial"/>
        <family val="2"/>
      </rPr>
      <t xml:space="preserve"> (e+f)</t>
    </r>
  </si>
  <si>
    <r>
      <t xml:space="preserve">Indebitamento finanziario corrente netto </t>
    </r>
    <r>
      <rPr>
        <sz val="9"/>
        <color indexed="8"/>
        <rFont val="Arial"/>
        <family val="2"/>
      </rPr>
      <t>(g-d)</t>
    </r>
  </si>
  <si>
    <r>
      <t xml:space="preserve">Indebitamento finanziario non corrente </t>
    </r>
    <r>
      <rPr>
        <sz val="9"/>
        <color indexed="8"/>
        <rFont val="Arial"/>
        <family val="2"/>
      </rPr>
      <t>(i+j+l)</t>
    </r>
  </si>
  <si>
    <r>
      <t xml:space="preserve">Totale indebitamento finanziario </t>
    </r>
    <r>
      <rPr>
        <sz val="9"/>
        <color indexed="8"/>
        <rFont val="Arial"/>
        <family val="2"/>
      </rPr>
      <t>(h+l)</t>
    </r>
  </si>
  <si>
    <t>Risultato da special item</t>
  </si>
  <si>
    <t>Indebitamento finanziario netto (esclusa opzione di vendita)</t>
  </si>
  <si>
    <t>Quota nominale - fair value opzione di vendita</t>
  </si>
  <si>
    <t xml:space="preserve">Indebitamento finanziario netto con opzione di vendita rettificata </t>
  </si>
  <si>
    <t>Quota dividendi futuri - fair value opzione di vendita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</si>
</sst>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&quot;L.&quot;\ * #,##0.00_-;\-&quot;L.&quot;\ * #,##0.00_-;_-&quot;L.&quot;\ * &quot;-&quot;??_-;_-@_-"/>
    <numFmt numFmtId="177" formatCode="_-&quot;L.&quot;\ * #,##0_-;\-&quot;L.&quot;\ * #,##0_-;_-&quot;L.&quot;\ * &quot;-&quot;_-;_-@_-"/>
    <numFmt numFmtId="178" formatCode="dd\-mmm\-yyyy"/>
    <numFmt numFmtId="179" formatCode="[$-410]d\-mmm\-yy;@"/>
    <numFmt numFmtId="180" formatCode="#,##0.000;\-#,##0.000"/>
    <numFmt numFmtId="181" formatCode="[$-410]d\-mmm\-yyyy;@"/>
    <numFmt numFmtId="182" formatCode="#,##0;\(#,##0\)"/>
    <numFmt numFmtId="183" formatCode="_-* #,##0_-;\-* #,##0_-;_-* &quot;-&quot;??_-;_-@_-"/>
    <numFmt numFmtId="184" formatCode="_-* #,##0.0_-;\-* #,##0.0_-;_-* &quot;-&quot;??_-;_-@_-"/>
    <numFmt numFmtId="185" formatCode="_-* #,##0.0_-;\-* #,##0.0_-;_-* &quot;-&quot;?_-;_-@_-"/>
    <numFmt numFmtId="186" formatCode="0.0%"/>
    <numFmt numFmtId="187" formatCode="\+0.0%;\(0.0%\)"/>
    <numFmt numFmtId="188" formatCode="\+#,##0.0;\(#,##0.0\)"/>
    <numFmt numFmtId="189" formatCode="0.0"/>
    <numFmt numFmtId="190" formatCode="\ #,##0.0;\(\ #,##0.0\)"/>
    <numFmt numFmtId="191" formatCode="mmm\-yyyy"/>
    <numFmt numFmtId="192" formatCode="0.0000"/>
    <numFmt numFmtId="193" formatCode="0.000"/>
    <numFmt numFmtId="194" formatCode="[$-410]dddd\ d\ mmmm\ yyyy"/>
    <numFmt numFmtId="195" formatCode="0.00000"/>
    <numFmt numFmtId="196" formatCode="\(#,##0.0\);\+#,##0.0"/>
    <numFmt numFmtId="197" formatCode="#,##0.0"/>
    <numFmt numFmtId="198" formatCode="#,##0.00;\(#,##0\)"/>
    <numFmt numFmtId="199" formatCode="0.0\ &quot;p.p&quot;"/>
    <numFmt numFmtId="200" formatCode="\+0.0\ &quot;p.p&quot;;\(0.0\)\ &quot;p.p.&quot;"/>
    <numFmt numFmtId="201" formatCode="#,##0.0;\(#,##0.0\)"/>
    <numFmt numFmtId="202" formatCode="#,##0.0;\(#,##0.0\);_-* &quot;-&quot;?;_-@_-"/>
    <numFmt numFmtId="203" formatCode="#,##0.0;\(#,##0.0\);\-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  <numFmt numFmtId="208" formatCode="\ #,##0.0;\(#,##0.0\)"/>
    <numFmt numFmtId="209" formatCode="_-* #,##0.000_-;\-* #,##0.000_-;_-* &quot;-&quot;??_-;_-@_-"/>
  </numFmts>
  <fonts count="52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color indexed="8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37" fontId="49" fillId="33" borderId="10" xfId="47" applyFont="1" applyFill="1" applyBorder="1" applyAlignment="1" applyProtection="1">
      <alignment horizontal="left" vertical="center"/>
      <protection hidden="1"/>
    </xf>
    <xf numFmtId="178" fontId="50" fillId="33" borderId="10" xfId="47" applyNumberFormat="1" applyFont="1" applyFill="1" applyBorder="1" applyAlignment="1" applyProtection="1" quotePrefix="1">
      <alignment horizontal="center" vertical="center" wrapText="1"/>
      <protection/>
    </xf>
    <xf numFmtId="37" fontId="6" fillId="34" borderId="11" xfId="47" applyFont="1" applyFill="1" applyBorder="1" applyAlignment="1" applyProtection="1">
      <alignment horizontal="left" vertical="center" wrapText="1"/>
      <protection hidden="1"/>
    </xf>
    <xf numFmtId="0" fontId="5" fillId="35" borderId="0" xfId="0" applyFont="1" applyFill="1" applyAlignment="1">
      <alignment vertical="center"/>
    </xf>
    <xf numFmtId="37" fontId="8" fillId="35" borderId="0" xfId="47" applyFont="1" applyFill="1" applyAlignment="1" applyProtection="1">
      <alignment vertical="center" wrapText="1"/>
      <protection hidden="1"/>
    </xf>
    <xf numFmtId="37" fontId="6" fillId="35" borderId="0" xfId="47" applyFont="1" applyFill="1" applyAlignment="1" applyProtection="1">
      <alignment vertical="center" wrapText="1"/>
      <protection hidden="1"/>
    </xf>
    <xf numFmtId="186" fontId="5" fillId="35" borderId="0" xfId="50" applyNumberFormat="1" applyFont="1" applyFill="1" applyAlignment="1">
      <alignment vertical="center"/>
    </xf>
    <xf numFmtId="182" fontId="5" fillId="35" borderId="0" xfId="0" applyNumberFormat="1" applyFont="1" applyFill="1" applyAlignment="1">
      <alignment vertical="center"/>
    </xf>
    <xf numFmtId="37" fontId="8" fillId="35" borderId="12" xfId="47" applyFont="1" applyFill="1" applyBorder="1" applyAlignment="1" applyProtection="1">
      <alignment vertical="center" wrapText="1"/>
      <protection hidden="1"/>
    </xf>
    <xf numFmtId="37" fontId="8" fillId="35" borderId="0" xfId="47" applyFont="1" applyFill="1" applyBorder="1" applyAlignment="1" applyProtection="1">
      <alignment vertical="center" wrapText="1"/>
      <protection hidden="1"/>
    </xf>
    <xf numFmtId="49" fontId="10" fillId="35" borderId="0" xfId="0" applyNumberFormat="1" applyFont="1" applyFill="1" applyAlignment="1">
      <alignment horizontal="left" vertical="center"/>
    </xf>
    <xf numFmtId="37" fontId="6" fillId="35" borderId="11" xfId="47" applyFont="1" applyFill="1" applyBorder="1" applyAlignment="1" applyProtection="1">
      <alignment vertical="center" wrapText="1"/>
      <protection hidden="1"/>
    </xf>
    <xf numFmtId="37" fontId="11" fillId="35" borderId="0" xfId="47" applyFont="1" applyFill="1" applyAlignment="1" applyProtection="1">
      <alignment horizontal="right" vertical="center" wrapText="1"/>
      <protection hidden="1"/>
    </xf>
    <xf numFmtId="201" fontId="9" fillId="35" borderId="0" xfId="47" applyNumberFormat="1" applyFont="1" applyFill="1" applyBorder="1" applyAlignment="1" applyProtection="1">
      <alignment vertical="center"/>
      <protection locked="0"/>
    </xf>
    <xf numFmtId="201" fontId="5" fillId="35" borderId="0" xfId="47" applyNumberFormat="1" applyFont="1" applyFill="1" applyBorder="1" applyAlignment="1" applyProtection="1">
      <alignment vertical="center"/>
      <protection locked="0"/>
    </xf>
    <xf numFmtId="201" fontId="6" fillId="35" borderId="0" xfId="47" applyNumberFormat="1" applyFont="1" applyFill="1" applyAlignment="1" applyProtection="1">
      <alignment vertical="center"/>
      <protection hidden="1"/>
    </xf>
    <xf numFmtId="201" fontId="9" fillId="35" borderId="12" xfId="47" applyNumberFormat="1" applyFont="1" applyFill="1" applyBorder="1" applyAlignment="1" applyProtection="1">
      <alignment vertical="center"/>
      <protection locked="0"/>
    </xf>
    <xf numFmtId="201" fontId="5" fillId="35" borderId="0" xfId="0" applyNumberFormat="1" applyFont="1" applyFill="1" applyAlignment="1">
      <alignment vertical="center"/>
    </xf>
    <xf numFmtId="201" fontId="6" fillId="35" borderId="0" xfId="47" applyNumberFormat="1" applyFont="1" applyFill="1" applyAlignment="1" applyProtection="1">
      <alignment horizontal="right" vertical="center"/>
      <protection hidden="1"/>
    </xf>
    <xf numFmtId="201" fontId="10" fillId="35" borderId="0" xfId="0" applyNumberFormat="1" applyFont="1" applyFill="1" applyAlignment="1">
      <alignment vertical="center"/>
    </xf>
    <xf numFmtId="201" fontId="5" fillId="35" borderId="11" xfId="47" applyNumberFormat="1" applyFont="1" applyFill="1" applyBorder="1" applyAlignment="1" applyProtection="1">
      <alignment vertical="center"/>
      <protection locked="0"/>
    </xf>
    <xf numFmtId="37" fontId="8" fillId="35" borderId="12" xfId="47" applyFont="1" applyFill="1" applyBorder="1" applyAlignment="1" applyProtection="1">
      <alignment vertical="center"/>
      <protection hidden="1"/>
    </xf>
    <xf numFmtId="37" fontId="6" fillId="35" borderId="0" xfId="47" applyFont="1" applyFill="1" applyAlignment="1" applyProtection="1">
      <alignment vertical="center"/>
      <protection hidden="1"/>
    </xf>
    <xf numFmtId="184" fontId="6" fillId="35" borderId="0" xfId="44" applyNumberFormat="1" applyFont="1" applyFill="1" applyAlignment="1" applyProtection="1">
      <alignment horizontal="right" vertical="center"/>
      <protection hidden="1"/>
    </xf>
    <xf numFmtId="184" fontId="8" fillId="35" borderId="12" xfId="44" applyNumberFormat="1" applyFont="1" applyFill="1" applyBorder="1" applyAlignment="1" applyProtection="1">
      <alignment horizontal="right" vertical="center"/>
      <protection hidden="1"/>
    </xf>
    <xf numFmtId="37" fontId="8" fillId="35" borderId="0" xfId="47" applyFont="1" applyFill="1" applyAlignment="1" applyProtection="1">
      <alignment vertical="center"/>
      <protection hidden="1"/>
    </xf>
    <xf numFmtId="37" fontId="6" fillId="35" borderId="0" xfId="47" applyFont="1" applyFill="1" applyAlignment="1" applyProtection="1">
      <alignment horizontal="left" vertical="center"/>
      <protection hidden="1"/>
    </xf>
    <xf numFmtId="0" fontId="5" fillId="35" borderId="12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5" fillId="35" borderId="11" xfId="0" applyFont="1" applyFill="1" applyBorder="1" applyAlignment="1">
      <alignment vertical="center"/>
    </xf>
    <xf numFmtId="37" fontId="49" fillId="33" borderId="13" xfId="47" applyFont="1" applyFill="1" applyBorder="1" applyAlignment="1" applyProtection="1">
      <alignment horizontal="left" vertical="center"/>
      <protection hidden="1"/>
    </xf>
    <xf numFmtId="37" fontId="49" fillId="33" borderId="11" xfId="47" applyFont="1" applyFill="1" applyBorder="1" applyAlignment="1" applyProtection="1">
      <alignment horizontal="left" vertical="center"/>
      <protection hidden="1"/>
    </xf>
    <xf numFmtId="0" fontId="8" fillId="35" borderId="14" xfId="0" applyFont="1" applyFill="1" applyBorder="1" applyAlignment="1">
      <alignment vertical="center" wrapText="1"/>
    </xf>
    <xf numFmtId="186" fontId="3" fillId="35" borderId="0" xfId="50" applyNumberFormat="1" applyFont="1" applyFill="1" applyBorder="1" applyAlignment="1">
      <alignment vertical="center" wrapText="1"/>
    </xf>
    <xf numFmtId="188" fontId="8" fillId="35" borderId="0" xfId="0" applyNumberFormat="1" applyFont="1" applyFill="1" applyBorder="1" applyAlignment="1">
      <alignment vertical="center" wrapText="1"/>
    </xf>
    <xf numFmtId="187" fontId="8" fillId="35" borderId="15" xfId="50" applyNumberFormat="1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188" fontId="6" fillId="35" borderId="0" xfId="0" applyNumberFormat="1" applyFont="1" applyFill="1" applyBorder="1" applyAlignment="1">
      <alignment vertical="center" wrapText="1"/>
    </xf>
    <xf numFmtId="187" fontId="4" fillId="35" borderId="0" xfId="50" applyNumberFormat="1" applyFont="1" applyFill="1" applyBorder="1" applyAlignment="1">
      <alignment vertical="center" wrapText="1"/>
    </xf>
    <xf numFmtId="196" fontId="6" fillId="35" borderId="0" xfId="0" applyNumberFormat="1" applyFont="1" applyFill="1" applyBorder="1" applyAlignment="1">
      <alignment vertical="center" wrapText="1"/>
    </xf>
    <xf numFmtId="187" fontId="6" fillId="35" borderId="15" xfId="50" applyNumberFormat="1" applyFont="1" applyFill="1" applyBorder="1" applyAlignment="1">
      <alignment vertical="center" wrapText="1"/>
    </xf>
    <xf numFmtId="190" fontId="6" fillId="35" borderId="0" xfId="44" applyNumberFormat="1" applyFont="1" applyFill="1" applyBorder="1" applyAlignment="1">
      <alignment vertical="center" wrapText="1"/>
    </xf>
    <xf numFmtId="186" fontId="4" fillId="35" borderId="0" xfId="50" applyNumberFormat="1" applyFont="1" applyFill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189" fontId="9" fillId="35" borderId="12" xfId="0" applyNumberFormat="1" applyFont="1" applyFill="1" applyBorder="1" applyAlignment="1">
      <alignment vertical="center"/>
    </xf>
    <xf numFmtId="186" fontId="3" fillId="35" borderId="12" xfId="50" applyNumberFormat="1" applyFont="1" applyFill="1" applyBorder="1" applyAlignment="1">
      <alignment vertical="center" wrapText="1"/>
    </xf>
    <xf numFmtId="188" fontId="8" fillId="35" borderId="12" xfId="0" applyNumberFormat="1" applyFont="1" applyFill="1" applyBorder="1" applyAlignment="1">
      <alignment vertical="center" wrapText="1"/>
    </xf>
    <xf numFmtId="187" fontId="8" fillId="35" borderId="17" xfId="50" applyNumberFormat="1" applyFont="1" applyFill="1" applyBorder="1" applyAlignment="1">
      <alignment vertical="center" wrapText="1"/>
    </xf>
    <xf numFmtId="184" fontId="6" fillId="35" borderId="0" xfId="44" applyNumberFormat="1" applyFont="1" applyFill="1" applyBorder="1" applyAlignment="1">
      <alignment vertical="center" wrapText="1"/>
    </xf>
    <xf numFmtId="188" fontId="6" fillId="35" borderId="0" xfId="44" applyNumberFormat="1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right" vertical="center" wrapText="1"/>
    </xf>
    <xf numFmtId="184" fontId="4" fillId="35" borderId="0" xfId="44" applyNumberFormat="1" applyFont="1" applyFill="1" applyBorder="1" applyAlignment="1">
      <alignment vertical="center" wrapText="1"/>
    </xf>
    <xf numFmtId="187" fontId="4" fillId="35" borderId="15" xfId="50" applyNumberFormat="1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189" fontId="5" fillId="35" borderId="11" xfId="0" applyNumberFormat="1" applyFont="1" applyFill="1" applyBorder="1" applyAlignment="1">
      <alignment vertical="center"/>
    </xf>
    <xf numFmtId="188" fontId="6" fillId="35" borderId="11" xfId="44" applyNumberFormat="1" applyFont="1" applyFill="1" applyBorder="1" applyAlignment="1">
      <alignment vertical="center" wrapText="1"/>
    </xf>
    <xf numFmtId="187" fontId="6" fillId="35" borderId="18" xfId="50" applyNumberFormat="1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 wrapText="1"/>
    </xf>
    <xf numFmtId="189" fontId="5" fillId="35" borderId="0" xfId="0" applyNumberFormat="1" applyFont="1" applyFill="1" applyAlignment="1">
      <alignment vertical="center"/>
    </xf>
    <xf numFmtId="186" fontId="6" fillId="35" borderId="11" xfId="50" applyNumberFormat="1" applyFont="1" applyFill="1" applyBorder="1" applyAlignment="1">
      <alignment vertical="center" wrapText="1"/>
    </xf>
    <xf numFmtId="200" fontId="6" fillId="35" borderId="11" xfId="0" applyNumberFormat="1" applyFont="1" applyFill="1" applyBorder="1" applyAlignment="1" quotePrefix="1">
      <alignment horizontal="right" vertical="center" wrapText="1"/>
    </xf>
    <xf numFmtId="0" fontId="5" fillId="35" borderId="18" xfId="0" applyFont="1" applyFill="1" applyBorder="1" applyAlignment="1">
      <alignment vertical="center"/>
    </xf>
    <xf numFmtId="0" fontId="49" fillId="36" borderId="16" xfId="0" applyFont="1" applyFill="1" applyBorder="1" applyAlignment="1">
      <alignment horizontal="center" vertical="center" wrapText="1"/>
    </xf>
    <xf numFmtId="15" fontId="49" fillId="36" borderId="12" xfId="0" applyNumberFormat="1" applyFont="1" applyFill="1" applyBorder="1" applyAlignment="1">
      <alignment horizontal="right" vertical="center" wrapText="1"/>
    </xf>
    <xf numFmtId="15" fontId="50" fillId="36" borderId="12" xfId="0" applyNumberFormat="1" applyFont="1" applyFill="1" applyBorder="1" applyAlignment="1">
      <alignment horizontal="right" vertical="center" wrapText="1"/>
    </xf>
    <xf numFmtId="0" fontId="50" fillId="36" borderId="12" xfId="0" applyFont="1" applyFill="1" applyBorder="1" applyAlignment="1">
      <alignment horizontal="right" vertical="center" wrapText="1"/>
    </xf>
    <xf numFmtId="0" fontId="49" fillId="36" borderId="12" xfId="0" applyFont="1" applyFill="1" applyBorder="1" applyAlignment="1">
      <alignment horizontal="right" vertical="center" wrapText="1"/>
    </xf>
    <xf numFmtId="15" fontId="49" fillId="36" borderId="17" xfId="0" applyNumberFormat="1" applyFont="1" applyFill="1" applyBorder="1" applyAlignment="1">
      <alignment horizontal="right" vertical="center" wrapText="1"/>
    </xf>
    <xf numFmtId="0" fontId="49" fillId="36" borderId="17" xfId="0" applyFont="1" applyFill="1" applyBorder="1" applyAlignment="1">
      <alignment horizontal="right" vertical="center" wrapText="1"/>
    </xf>
    <xf numFmtId="0" fontId="51" fillId="36" borderId="16" xfId="0" applyFont="1" applyFill="1" applyBorder="1" applyAlignment="1">
      <alignment horizontal="center" vertical="center" wrapText="1"/>
    </xf>
    <xf numFmtId="187" fontId="6" fillId="35" borderId="0" xfId="50" applyNumberFormat="1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189" fontId="8" fillId="35" borderId="0" xfId="0" applyNumberFormat="1" applyFont="1" applyFill="1" applyBorder="1" applyAlignment="1">
      <alignment vertical="center" wrapText="1"/>
    </xf>
    <xf numFmtId="189" fontId="8" fillId="35" borderId="12" xfId="0" applyNumberFormat="1" applyFont="1" applyFill="1" applyBorder="1" applyAlignment="1">
      <alignment vertical="center" wrapText="1"/>
    </xf>
    <xf numFmtId="188" fontId="6" fillId="35" borderId="11" xfId="0" applyNumberFormat="1" applyFont="1" applyFill="1" applyBorder="1" applyAlignment="1">
      <alignment vertical="center" wrapText="1"/>
    </xf>
    <xf numFmtId="186" fontId="5" fillId="35" borderId="0" xfId="0" applyNumberFormat="1" applyFont="1" applyFill="1" applyAlignment="1">
      <alignment vertical="center"/>
    </xf>
    <xf numFmtId="0" fontId="51" fillId="37" borderId="16" xfId="0" applyFont="1" applyFill="1" applyBorder="1" applyAlignment="1">
      <alignment horizontal="center" vertical="center" wrapText="1"/>
    </xf>
    <xf numFmtId="15" fontId="49" fillId="37" borderId="12" xfId="0" applyNumberFormat="1" applyFont="1" applyFill="1" applyBorder="1" applyAlignment="1">
      <alignment horizontal="right" vertical="center" wrapText="1"/>
    </xf>
    <xf numFmtId="0" fontId="49" fillId="37" borderId="12" xfId="0" applyFont="1" applyFill="1" applyBorder="1" applyAlignment="1">
      <alignment horizontal="right" vertical="center" wrapText="1"/>
    </xf>
    <xf numFmtId="0" fontId="49" fillId="37" borderId="17" xfId="0" applyFont="1" applyFill="1" applyBorder="1" applyAlignment="1">
      <alignment horizontal="right" vertical="center" wrapText="1"/>
    </xf>
    <xf numFmtId="0" fontId="49" fillId="37" borderId="16" xfId="0" applyFont="1" applyFill="1" applyBorder="1" applyAlignment="1">
      <alignment horizontal="center" vertical="center" wrapText="1"/>
    </xf>
    <xf numFmtId="15" fontId="50" fillId="37" borderId="12" xfId="0" applyNumberFormat="1" applyFont="1" applyFill="1" applyBorder="1" applyAlignment="1">
      <alignment horizontal="right" vertical="center" wrapText="1"/>
    </xf>
    <xf numFmtId="15" fontId="49" fillId="37" borderId="17" xfId="0" applyNumberFormat="1" applyFont="1" applyFill="1" applyBorder="1" applyAlignment="1">
      <alignment horizontal="right" vertical="center" wrapText="1"/>
    </xf>
    <xf numFmtId="15" fontId="50" fillId="33" borderId="12" xfId="0" applyNumberFormat="1" applyFont="1" applyFill="1" applyBorder="1" applyAlignment="1">
      <alignment horizontal="right" vertical="center" wrapText="1"/>
    </xf>
    <xf numFmtId="0" fontId="49" fillId="33" borderId="16" xfId="0" applyFont="1" applyFill="1" applyBorder="1" applyAlignment="1">
      <alignment horizontal="center" vertical="center" wrapText="1"/>
    </xf>
    <xf numFmtId="15" fontId="49" fillId="33" borderId="12" xfId="0" applyNumberFormat="1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right" vertical="center" wrapText="1"/>
    </xf>
    <xf numFmtId="15" fontId="49" fillId="33" borderId="17" xfId="0" applyNumberFormat="1" applyFont="1" applyFill="1" applyBorder="1" applyAlignment="1">
      <alignment horizontal="right" vertical="center" wrapText="1"/>
    </xf>
    <xf numFmtId="0" fontId="49" fillId="33" borderId="17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 wrapText="1"/>
    </xf>
    <xf numFmtId="189" fontId="5" fillId="35" borderId="0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vertical="center" wrapText="1"/>
    </xf>
    <xf numFmtId="184" fontId="8" fillId="35" borderId="12" xfId="44" applyNumberFormat="1" applyFont="1" applyFill="1" applyBorder="1" applyAlignment="1">
      <alignment vertical="center" wrapText="1"/>
    </xf>
    <xf numFmtId="184" fontId="8" fillId="35" borderId="0" xfId="44" applyNumberFormat="1" applyFont="1" applyFill="1" applyBorder="1" applyAlignment="1">
      <alignment vertical="center" wrapText="1"/>
    </xf>
    <xf numFmtId="0" fontId="49" fillId="38" borderId="16" xfId="0" applyFont="1" applyFill="1" applyBorder="1" applyAlignment="1">
      <alignment horizontal="center" vertical="center" wrapText="1"/>
    </xf>
    <xf numFmtId="15" fontId="49" fillId="38" borderId="12" xfId="0" applyNumberFormat="1" applyFont="1" applyFill="1" applyBorder="1" applyAlignment="1">
      <alignment horizontal="right" vertical="center" wrapText="1"/>
    </xf>
    <xf numFmtId="15" fontId="50" fillId="38" borderId="12" xfId="0" applyNumberFormat="1" applyFont="1" applyFill="1" applyBorder="1" applyAlignment="1">
      <alignment horizontal="right" vertical="center" wrapText="1"/>
    </xf>
    <xf numFmtId="0" fontId="49" fillId="38" borderId="12" xfId="0" applyFont="1" applyFill="1" applyBorder="1" applyAlignment="1">
      <alignment horizontal="right" vertical="center" wrapText="1"/>
    </xf>
    <xf numFmtId="15" fontId="49" fillId="38" borderId="17" xfId="0" applyNumberFormat="1" applyFont="1" applyFill="1" applyBorder="1" applyAlignment="1">
      <alignment horizontal="right" vertical="center" wrapText="1"/>
    </xf>
    <xf numFmtId="0" fontId="50" fillId="38" borderId="12" xfId="0" applyFont="1" applyFill="1" applyBorder="1" applyAlignment="1">
      <alignment horizontal="right" vertical="center" wrapText="1"/>
    </xf>
    <xf numFmtId="0" fontId="49" fillId="38" borderId="17" xfId="0" applyFont="1" applyFill="1" applyBorder="1" applyAlignment="1">
      <alignment horizontal="right" vertical="center" wrapText="1"/>
    </xf>
    <xf numFmtId="0" fontId="51" fillId="38" borderId="16" xfId="0" applyFont="1" applyFill="1" applyBorder="1" applyAlignment="1">
      <alignment horizontal="center" vertical="center" wrapText="1"/>
    </xf>
    <xf numFmtId="15" fontId="50" fillId="39" borderId="12" xfId="0" applyNumberFormat="1" applyFont="1" applyFill="1" applyBorder="1" applyAlignment="1">
      <alignment horizontal="right" vertical="center" wrapText="1"/>
    </xf>
    <xf numFmtId="0" fontId="50" fillId="39" borderId="12" xfId="0" applyFont="1" applyFill="1" applyBorder="1" applyAlignment="1">
      <alignment horizontal="right" vertical="center" wrapText="1"/>
    </xf>
    <xf numFmtId="0" fontId="49" fillId="39" borderId="16" xfId="0" applyFont="1" applyFill="1" applyBorder="1" applyAlignment="1">
      <alignment horizontal="center" vertical="center" wrapText="1"/>
    </xf>
    <xf numFmtId="15" fontId="49" fillId="39" borderId="12" xfId="0" applyNumberFormat="1" applyFont="1" applyFill="1" applyBorder="1" applyAlignment="1">
      <alignment horizontal="right" vertical="center" wrapText="1"/>
    </xf>
    <xf numFmtId="0" fontId="49" fillId="39" borderId="12" xfId="0" applyFont="1" applyFill="1" applyBorder="1" applyAlignment="1">
      <alignment horizontal="right" vertical="center" wrapText="1"/>
    </xf>
    <xf numFmtId="15" fontId="49" fillId="39" borderId="17" xfId="0" applyNumberFormat="1" applyFont="1" applyFill="1" applyBorder="1" applyAlignment="1">
      <alignment horizontal="right" vertical="center" wrapText="1"/>
    </xf>
    <xf numFmtId="0" fontId="49" fillId="39" borderId="17" xfId="0" applyFont="1" applyFill="1" applyBorder="1" applyAlignment="1">
      <alignment horizontal="right" vertical="center" wrapText="1"/>
    </xf>
    <xf numFmtId="0" fontId="51" fillId="39" borderId="16" xfId="0" applyFont="1" applyFill="1" applyBorder="1" applyAlignment="1">
      <alignment horizontal="center" vertical="center" wrapText="1"/>
    </xf>
    <xf numFmtId="178" fontId="7" fillId="34" borderId="11" xfId="47" applyNumberFormat="1" applyFont="1" applyFill="1" applyBorder="1" applyAlignment="1" applyProtection="1" quotePrefix="1">
      <alignment horizontal="right" vertical="center" wrapText="1"/>
      <protection/>
    </xf>
    <xf numFmtId="190" fontId="6" fillId="35" borderId="11" xfId="44" applyNumberFormat="1" applyFont="1" applyFill="1" applyBorder="1" applyAlignment="1">
      <alignment vertical="center" wrapText="1"/>
    </xf>
    <xf numFmtId="190" fontId="8" fillId="35" borderId="0" xfId="0" applyNumberFormat="1" applyFont="1" applyFill="1" applyBorder="1" applyAlignment="1">
      <alignment vertical="center" wrapText="1"/>
    </xf>
    <xf numFmtId="190" fontId="5" fillId="35" borderId="0" xfId="0" applyNumberFormat="1" applyFont="1" applyFill="1" applyAlignment="1">
      <alignment vertical="center"/>
    </xf>
    <xf numFmtId="208" fontId="6" fillId="35" borderId="0" xfId="44" applyNumberFormat="1" applyFont="1" applyFill="1" applyAlignment="1" applyProtection="1">
      <alignment horizontal="right" vertical="center"/>
      <protection hidden="1"/>
    </xf>
    <xf numFmtId="208" fontId="9" fillId="35" borderId="12" xfId="44" applyNumberFormat="1" applyFont="1" applyFill="1" applyBorder="1" applyAlignment="1" applyProtection="1">
      <alignment vertical="center"/>
      <protection locked="0"/>
    </xf>
    <xf numFmtId="178" fontId="50" fillId="33" borderId="11" xfId="47" applyNumberFormat="1" applyFont="1" applyFill="1" applyBorder="1" applyAlignment="1" quotePrefix="1">
      <alignment horizontal="right" vertical="center" wrapText="1"/>
      <protection/>
    </xf>
    <xf numFmtId="209" fontId="2" fillId="35" borderId="0" xfId="44" applyNumberFormat="1" applyFont="1" applyFill="1" applyBorder="1" applyAlignment="1">
      <alignment/>
    </xf>
    <xf numFmtId="208" fontId="8" fillId="35" borderId="12" xfId="44" applyNumberFormat="1" applyFont="1" applyFill="1" applyBorder="1" applyAlignment="1" applyProtection="1">
      <alignment horizontal="right" vertical="center"/>
      <protection hidden="1"/>
    </xf>
    <xf numFmtId="208" fontId="5" fillId="35" borderId="0" xfId="44" applyNumberFormat="1" applyFont="1" applyFill="1" applyBorder="1" applyAlignment="1" applyProtection="1">
      <alignment vertical="center"/>
      <protection locked="0"/>
    </xf>
    <xf numFmtId="208" fontId="9" fillId="35" borderId="0" xfId="44" applyNumberFormat="1" applyFont="1" applyFill="1" applyBorder="1" applyAlignment="1" applyProtection="1">
      <alignment vertical="center"/>
      <protection locked="0"/>
    </xf>
    <xf numFmtId="208" fontId="8" fillId="35" borderId="0" xfId="44" applyNumberFormat="1" applyFont="1" applyFill="1" applyBorder="1" applyAlignment="1" applyProtection="1">
      <alignment vertical="center"/>
      <protection hidden="1"/>
    </xf>
    <xf numFmtId="208" fontId="5" fillId="35" borderId="0" xfId="0" applyNumberFormat="1" applyFont="1" applyFill="1" applyAlignment="1">
      <alignment vertical="center"/>
    </xf>
  </cellXfs>
  <cellStyles count="49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Cons_HERA_mar04_Poli_7tris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1</xdr:col>
      <xdr:colOff>1123950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38100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0</xdr:row>
      <xdr:rowOff>9525</xdr:rowOff>
    </xdr:from>
    <xdr:to>
      <xdr:col>0</xdr:col>
      <xdr:colOff>1143000</xdr:colOff>
      <xdr:row>1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95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4"/>
  </sheetPr>
  <dimension ref="B3:J34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5.57421875" style="4" customWidth="1"/>
    <col min="2" max="2" width="51.140625" style="4" customWidth="1"/>
    <col min="3" max="4" width="10.57421875" style="4" bestFit="1" customWidth="1"/>
    <col min="5" max="16384" width="8.8515625" style="4" customWidth="1"/>
  </cols>
  <sheetData>
    <row r="1" ht="15" customHeight="1"/>
    <row r="2" ht="25.5" customHeight="1"/>
    <row r="3" spans="2:4" ht="12">
      <c r="B3" s="1" t="s">
        <v>11</v>
      </c>
      <c r="C3" s="2"/>
      <c r="D3" s="2"/>
    </row>
    <row r="4" spans="2:4" ht="12">
      <c r="B4" s="3" t="s">
        <v>57</v>
      </c>
      <c r="C4" s="112" t="s">
        <v>71</v>
      </c>
      <c r="D4" s="112" t="s">
        <v>67</v>
      </c>
    </row>
    <row r="5" spans="2:4" ht="12">
      <c r="B5" s="5" t="s">
        <v>0</v>
      </c>
      <c r="C5" s="14">
        <v>6424.3</v>
      </c>
      <c r="D5" s="14">
        <v>4905.9</v>
      </c>
    </row>
    <row r="6" spans="2:4" ht="12">
      <c r="B6" s="6" t="s">
        <v>1</v>
      </c>
      <c r="C6" s="15">
        <v>243.6</v>
      </c>
      <c r="D6" s="15">
        <v>355.7</v>
      </c>
    </row>
    <row r="7" spans="2:4" ht="13.5" customHeight="1">
      <c r="B7" s="6" t="s">
        <v>2</v>
      </c>
      <c r="C7" s="16">
        <v>-3469.3</v>
      </c>
      <c r="D7" s="16">
        <v>-2314.9</v>
      </c>
    </row>
    <row r="8" spans="2:4" ht="12">
      <c r="B8" s="6" t="s">
        <v>3</v>
      </c>
      <c r="C8" s="15">
        <v>-1858.6</v>
      </c>
      <c r="D8" s="15">
        <v>-1696.9</v>
      </c>
    </row>
    <row r="9" spans="2:10" ht="12">
      <c r="B9" s="6" t="s">
        <v>4</v>
      </c>
      <c r="C9" s="15">
        <v>-442</v>
      </c>
      <c r="D9" s="15">
        <v>-424</v>
      </c>
      <c r="J9" s="7"/>
    </row>
    <row r="10" spans="2:6" ht="12">
      <c r="B10" s="6" t="s">
        <v>55</v>
      </c>
      <c r="C10" s="15">
        <v>-412.5</v>
      </c>
      <c r="D10" s="15">
        <v>-391.5</v>
      </c>
      <c r="F10" s="8"/>
    </row>
    <row r="11" spans="2:4" ht="12">
      <c r="B11" s="6" t="s">
        <v>5</v>
      </c>
      <c r="C11" s="15">
        <v>-54.4</v>
      </c>
      <c r="D11" s="15">
        <v>-41.8</v>
      </c>
    </row>
    <row r="12" spans="2:4" ht="12">
      <c r="B12" s="6" t="s">
        <v>6</v>
      </c>
      <c r="C12" s="15">
        <v>39.7</v>
      </c>
      <c r="D12" s="15">
        <v>22.2</v>
      </c>
    </row>
    <row r="13" spans="2:4" ht="12">
      <c r="B13" s="6"/>
      <c r="C13" s="16"/>
      <c r="D13" s="16"/>
    </row>
    <row r="14" spans="2:6" ht="12">
      <c r="B14" s="9" t="s">
        <v>7</v>
      </c>
      <c r="C14" s="17">
        <f>SUM(C5:C12)</f>
        <v>470.80000000000047</v>
      </c>
      <c r="D14" s="17">
        <f>SUM(D5:D12)</f>
        <v>414.69999999999925</v>
      </c>
      <c r="F14" s="18"/>
    </row>
    <row r="15" spans="2:6" ht="12">
      <c r="B15" s="6"/>
      <c r="C15" s="18"/>
      <c r="D15" s="18"/>
      <c r="F15" s="18"/>
    </row>
    <row r="16" spans="2:4" ht="12">
      <c r="B16" s="6" t="s">
        <v>56</v>
      </c>
      <c r="C16" s="19">
        <v>8.9</v>
      </c>
      <c r="D16" s="19">
        <v>5.5</v>
      </c>
    </row>
    <row r="17" spans="2:4" ht="12">
      <c r="B17" s="6" t="s">
        <v>8</v>
      </c>
      <c r="C17" s="19">
        <v>56.1</v>
      </c>
      <c r="D17" s="19">
        <v>57.2</v>
      </c>
    </row>
    <row r="18" spans="2:4" ht="12">
      <c r="B18" s="6" t="s">
        <v>9</v>
      </c>
      <c r="C18" s="19">
        <v>-178.9</v>
      </c>
      <c r="D18" s="19">
        <v>-142.2</v>
      </c>
    </row>
    <row r="19" spans="2:4" ht="12">
      <c r="B19" s="13" t="s">
        <v>52</v>
      </c>
      <c r="C19" s="18"/>
      <c r="D19" s="18"/>
    </row>
    <row r="20" spans="2:4" ht="12">
      <c r="B20" s="9" t="s">
        <v>48</v>
      </c>
      <c r="C20" s="17">
        <f>SUM(C16:C18)</f>
        <v>-113.9</v>
      </c>
      <c r="D20" s="17">
        <f>SUM(D16:D18)</f>
        <v>-79.49999999999999</v>
      </c>
    </row>
    <row r="21" spans="2:4" ht="12">
      <c r="B21" s="6"/>
      <c r="C21" s="18"/>
      <c r="D21" s="18"/>
    </row>
    <row r="22" spans="2:4" ht="12">
      <c r="B22" s="6" t="s">
        <v>54</v>
      </c>
      <c r="C22" s="19">
        <v>0</v>
      </c>
      <c r="D22" s="19">
        <v>0</v>
      </c>
    </row>
    <row r="23" spans="2:4" ht="12">
      <c r="B23" s="6"/>
      <c r="C23" s="18"/>
      <c r="D23" s="18"/>
    </row>
    <row r="24" spans="2:4" ht="12">
      <c r="B24" s="9" t="s">
        <v>10</v>
      </c>
      <c r="C24" s="17">
        <v>385.4</v>
      </c>
      <c r="D24" s="17">
        <f>D14+D20+D22</f>
        <v>335.19999999999925</v>
      </c>
    </row>
    <row r="25" spans="2:4" ht="12">
      <c r="B25" s="5"/>
      <c r="C25" s="14"/>
      <c r="D25" s="14"/>
    </row>
    <row r="26" spans="2:4" ht="12">
      <c r="B26" s="6" t="s">
        <v>43</v>
      </c>
      <c r="C26" s="19">
        <v>-101</v>
      </c>
      <c r="D26" s="19">
        <v>-90.5</v>
      </c>
    </row>
    <row r="27" spans="2:4" ht="12">
      <c r="B27" s="6"/>
      <c r="C27" s="19"/>
      <c r="D27" s="19"/>
    </row>
    <row r="28" spans="2:4" ht="12">
      <c r="B28" s="9" t="s">
        <v>91</v>
      </c>
      <c r="C28" s="17">
        <v>56.2</v>
      </c>
      <c r="D28" s="17">
        <v>0</v>
      </c>
    </row>
    <row r="29" spans="3:4" ht="12">
      <c r="C29" s="18"/>
      <c r="D29" s="18"/>
    </row>
    <row r="30" spans="2:4" ht="12">
      <c r="B30" s="9" t="s">
        <v>44</v>
      </c>
      <c r="C30" s="17">
        <f>C24+C26+C28</f>
        <v>340.59999999999997</v>
      </c>
      <c r="D30" s="17">
        <f>D24+D26</f>
        <v>244.69999999999925</v>
      </c>
    </row>
    <row r="31" spans="2:4" ht="7.5" customHeight="1">
      <c r="B31" s="10"/>
      <c r="C31" s="14"/>
      <c r="D31" s="14"/>
    </row>
    <row r="32" spans="2:4" ht="12">
      <c r="B32" s="11" t="s">
        <v>49</v>
      </c>
      <c r="C32" s="20"/>
      <c r="D32" s="20"/>
    </row>
    <row r="33" spans="2:4" ht="12">
      <c r="B33" s="6" t="s">
        <v>50</v>
      </c>
      <c r="C33" s="15">
        <v>308.4</v>
      </c>
      <c r="D33" s="15">
        <f>+D30-D34</f>
        <v>233.09999999999926</v>
      </c>
    </row>
    <row r="34" spans="2:4" ht="12">
      <c r="B34" s="12" t="s">
        <v>51</v>
      </c>
      <c r="C34" s="21">
        <v>32.2</v>
      </c>
      <c r="D34" s="21">
        <v>11.6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 C19 D14 C21 C25 C23 C29" formulaRange="1" unlockedFormula="1"/>
    <ignoredError sqref="D13 D19 D33 D23:D25 D29:D30 D20:D21 C20 C31:D32 C24 C26:D28 C22:D22 C30 C3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4"/>
  </sheetPr>
  <dimension ref="A5:D3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4.25" customHeight="1">
      <c r="A5" s="31"/>
      <c r="B5" s="32" t="s">
        <v>58</v>
      </c>
      <c r="C5" s="118" t="s">
        <v>71</v>
      </c>
      <c r="D5" s="118" t="s">
        <v>72</v>
      </c>
    </row>
    <row r="6" spans="2:4" ht="12">
      <c r="B6" s="23"/>
      <c r="C6" s="116"/>
      <c r="D6" s="116"/>
    </row>
    <row r="7" spans="1:4" ht="12">
      <c r="A7" s="4" t="s">
        <v>37</v>
      </c>
      <c r="B7" s="23" t="s">
        <v>38</v>
      </c>
      <c r="C7" s="116">
        <v>788.3</v>
      </c>
      <c r="D7" s="116">
        <v>987.1</v>
      </c>
    </row>
    <row r="8" spans="1:4" s="29" customFormat="1" ht="12">
      <c r="A8" s="4" t="s">
        <v>39</v>
      </c>
      <c r="B8" s="23" t="s">
        <v>73</v>
      </c>
      <c r="C8" s="119">
        <v>0</v>
      </c>
      <c r="D8" s="119">
        <v>0</v>
      </c>
    </row>
    <row r="9" spans="1:4" ht="12">
      <c r="A9" s="4" t="s">
        <v>40</v>
      </c>
      <c r="B9" s="23" t="s">
        <v>74</v>
      </c>
      <c r="C9" s="116">
        <v>73</v>
      </c>
      <c r="D9" s="116">
        <v>32.8</v>
      </c>
    </row>
    <row r="10" spans="1:4" ht="12">
      <c r="A10" s="28" t="s">
        <v>39</v>
      </c>
      <c r="B10" s="22" t="s">
        <v>86</v>
      </c>
      <c r="C10" s="25">
        <f>C7+C8+C9</f>
        <v>861.3</v>
      </c>
      <c r="D10" s="25">
        <f>D7+D8+D9</f>
        <v>1019.9</v>
      </c>
    </row>
    <row r="11" spans="2:4" ht="12">
      <c r="B11" s="23"/>
      <c r="C11" s="24"/>
      <c r="D11" s="24"/>
    </row>
    <row r="12" spans="1:4" ht="12">
      <c r="A12" s="4" t="s">
        <v>41</v>
      </c>
      <c r="B12" s="23" t="s">
        <v>75</v>
      </c>
      <c r="C12" s="116">
        <v>-357.2</v>
      </c>
      <c r="D12" s="116">
        <v>-302.6</v>
      </c>
    </row>
    <row r="13" spans="1:4" ht="12">
      <c r="A13" s="4" t="s">
        <v>76</v>
      </c>
      <c r="B13" s="23" t="s">
        <v>77</v>
      </c>
      <c r="C13" s="116">
        <v>-317.9</v>
      </c>
      <c r="D13" s="116">
        <v>-327.2</v>
      </c>
    </row>
    <row r="14" spans="1:4" ht="12">
      <c r="A14" s="28" t="s">
        <v>68</v>
      </c>
      <c r="B14" s="22" t="s">
        <v>87</v>
      </c>
      <c r="C14" s="117">
        <f>+C12+C13</f>
        <v>-675.0999999999999</v>
      </c>
      <c r="D14" s="117">
        <f>+D12+D13</f>
        <v>-629.8</v>
      </c>
    </row>
    <row r="15" spans="2:4" ht="12">
      <c r="B15" s="23"/>
      <c r="C15" s="116"/>
      <c r="D15" s="116"/>
    </row>
    <row r="16" spans="1:4" ht="12">
      <c r="A16" s="28" t="s">
        <v>78</v>
      </c>
      <c r="B16" s="22" t="s">
        <v>88</v>
      </c>
      <c r="C16" s="120">
        <f>+C10+C14</f>
        <v>186.20000000000005</v>
      </c>
      <c r="D16" s="120">
        <f>+D10+D14</f>
        <v>390.1</v>
      </c>
    </row>
    <row r="17" spans="2:4" ht="12">
      <c r="B17" s="26"/>
      <c r="C17" s="116"/>
      <c r="D17" s="116"/>
    </row>
    <row r="18" spans="1:4" ht="12">
      <c r="A18" s="4" t="s">
        <v>69</v>
      </c>
      <c r="B18" s="23" t="s">
        <v>79</v>
      </c>
      <c r="C18" s="121">
        <v>-496.4</v>
      </c>
      <c r="D18" s="121">
        <v>-594.2</v>
      </c>
    </row>
    <row r="19" spans="1:4" ht="12">
      <c r="A19" s="4" t="s">
        <v>80</v>
      </c>
      <c r="B19" s="23" t="s">
        <v>81</v>
      </c>
      <c r="C19" s="121">
        <v>-2522.8</v>
      </c>
      <c r="D19" s="121">
        <v>-2554.3</v>
      </c>
    </row>
    <row r="20" spans="1:4" ht="12">
      <c r="A20" s="4" t="s">
        <v>70</v>
      </c>
      <c r="B20" s="27" t="s">
        <v>82</v>
      </c>
      <c r="C20" s="119">
        <v>0</v>
      </c>
      <c r="D20" s="119">
        <v>0</v>
      </c>
    </row>
    <row r="21" spans="1:4" ht="12">
      <c r="A21" s="28" t="s">
        <v>83</v>
      </c>
      <c r="B21" s="22" t="s">
        <v>89</v>
      </c>
      <c r="C21" s="117">
        <f>SUM(C18:C20)</f>
        <v>-3019.2000000000003</v>
      </c>
      <c r="D21" s="117">
        <f>SUM(D18:D20)</f>
        <v>-3148.5</v>
      </c>
    </row>
    <row r="22" spans="2:4" ht="12">
      <c r="B22" s="26"/>
      <c r="C22" s="122"/>
      <c r="D22" s="122"/>
    </row>
    <row r="23" spans="1:4" ht="12">
      <c r="A23" s="28" t="s">
        <v>84</v>
      </c>
      <c r="B23" s="22" t="s">
        <v>90</v>
      </c>
      <c r="C23" s="120">
        <f>+C16+C21</f>
        <v>-2833</v>
      </c>
      <c r="D23" s="120">
        <f>+D21+D16</f>
        <v>-2758.4</v>
      </c>
    </row>
    <row r="24" spans="2:4" ht="12">
      <c r="B24" s="26"/>
      <c r="C24" s="120"/>
      <c r="D24" s="120"/>
    </row>
    <row r="25" spans="1:4" ht="12">
      <c r="A25" s="28"/>
      <c r="B25" s="22" t="s">
        <v>42</v>
      </c>
      <c r="C25" s="120">
        <v>135.6</v>
      </c>
      <c r="D25" s="120">
        <v>140.8</v>
      </c>
    </row>
    <row r="26" spans="2:4" ht="12">
      <c r="B26" s="27"/>
      <c r="C26" s="117"/>
      <c r="D26" s="117"/>
    </row>
    <row r="27" spans="1:4" ht="12">
      <c r="A27" s="28"/>
      <c r="B27" s="22" t="s">
        <v>92</v>
      </c>
      <c r="C27" s="117">
        <f>C23+C25</f>
        <v>-2697.4</v>
      </c>
      <c r="D27" s="117">
        <f>D23+D25</f>
        <v>-2617.6</v>
      </c>
    </row>
    <row r="28" spans="2:4" ht="12">
      <c r="B28" s="27"/>
      <c r="C28" s="123"/>
      <c r="D28" s="123"/>
    </row>
    <row r="29" spans="2:4" ht="12">
      <c r="B29" s="4" t="s">
        <v>93</v>
      </c>
      <c r="C29" s="121">
        <v>-466.6</v>
      </c>
      <c r="D29" s="121">
        <v>-456.4</v>
      </c>
    </row>
    <row r="30" spans="1:4" ht="24">
      <c r="A30" s="28"/>
      <c r="B30" s="9" t="s">
        <v>94</v>
      </c>
      <c r="C30" s="117">
        <f>+C27+C29</f>
        <v>-3164</v>
      </c>
      <c r="D30" s="117">
        <f>+D27+D29</f>
        <v>-3074</v>
      </c>
    </row>
    <row r="31" spans="3:4" ht="12">
      <c r="C31" s="124"/>
      <c r="D31" s="124"/>
    </row>
    <row r="32" spans="2:4" ht="12">
      <c r="B32" s="4" t="s">
        <v>95</v>
      </c>
      <c r="C32" s="121">
        <v>-139.8</v>
      </c>
      <c r="D32" s="121">
        <v>-153</v>
      </c>
    </row>
    <row r="33" spans="1:4" ht="12">
      <c r="A33" s="28"/>
      <c r="B33" s="9" t="s">
        <v>85</v>
      </c>
      <c r="C33" s="117">
        <f>+C30+C32</f>
        <v>-3303.8</v>
      </c>
      <c r="D33" s="117">
        <f>+D30+D32</f>
        <v>-3227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3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  <pageSetUpPr fitToPage="1"/>
  </sheetPr>
  <dimension ref="A3:G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11" width="8.8515625" style="4" customWidth="1"/>
    <col min="12" max="12" width="9.28125" style="4" customWidth="1"/>
    <col min="13" max="14" width="8.8515625" style="4" customWidth="1"/>
    <col min="15" max="15" width="4.140625" style="4" customWidth="1"/>
    <col min="16" max="16384" width="8.8515625" style="4" customWidth="1"/>
  </cols>
  <sheetData>
    <row r="1" ht="12"/>
    <row r="2" ht="12"/>
    <row r="3" spans="1:7" ht="12">
      <c r="A3" s="63" t="s">
        <v>62</v>
      </c>
      <c r="B3" s="64">
        <v>44469</v>
      </c>
      <c r="C3" s="65" t="s">
        <v>16</v>
      </c>
      <c r="D3" s="64">
        <v>44104</v>
      </c>
      <c r="E3" s="66" t="s">
        <v>16</v>
      </c>
      <c r="F3" s="67" t="s">
        <v>13</v>
      </c>
      <c r="G3" s="68" t="s">
        <v>14</v>
      </c>
    </row>
    <row r="4" spans="1:7" ht="12">
      <c r="A4" s="33" t="s">
        <v>17</v>
      </c>
      <c r="B4" s="95">
        <v>3278.4764353300006</v>
      </c>
      <c r="C4" s="34">
        <f>B4/$B$4</f>
        <v>1</v>
      </c>
      <c r="D4" s="95">
        <v>2184.69978366</v>
      </c>
      <c r="E4" s="34">
        <f>D4/$D$4</f>
        <v>1</v>
      </c>
      <c r="F4" s="35">
        <f>B4-D4</f>
        <v>1093.7766516700008</v>
      </c>
      <c r="G4" s="36">
        <f>B4/D4-1</f>
        <v>0.5006530690627022</v>
      </c>
    </row>
    <row r="5" spans="1:7" s="29" customFormat="1" ht="12">
      <c r="A5" s="37" t="s">
        <v>18</v>
      </c>
      <c r="B5" s="38">
        <v>-2864.6644496700005</v>
      </c>
      <c r="C5" s="39">
        <f>B5/$B$4</f>
        <v>-0.8737791794991666</v>
      </c>
      <c r="D5" s="38">
        <v>-1857.25753081</v>
      </c>
      <c r="E5" s="39">
        <f>D5/$D$4</f>
        <v>-0.8501202520826728</v>
      </c>
      <c r="F5" s="40">
        <f>B5-D5</f>
        <v>-1007.4069188600006</v>
      </c>
      <c r="G5" s="41">
        <f>B5/D5-1</f>
        <v>0.5424163866066778</v>
      </c>
    </row>
    <row r="6" spans="1:7" ht="12">
      <c r="A6" s="37" t="s">
        <v>4</v>
      </c>
      <c r="B6" s="38">
        <v>-92.9453786</v>
      </c>
      <c r="C6" s="39">
        <f>B6/$B$4</f>
        <v>-0.02835017436708964</v>
      </c>
      <c r="D6" s="38">
        <v>-84.4</v>
      </c>
      <c r="E6" s="39">
        <f>D6/$D$4</f>
        <v>-0.038632310320736954</v>
      </c>
      <c r="F6" s="40">
        <f>B6-D6</f>
        <v>-8.545378599999992</v>
      </c>
      <c r="G6" s="41">
        <f>B6/D6-1</f>
        <v>0.1012485616113743</v>
      </c>
    </row>
    <row r="7" spans="1:7" ht="12">
      <c r="A7" s="37" t="s">
        <v>6</v>
      </c>
      <c r="B7" s="42">
        <v>12.515888110000002</v>
      </c>
      <c r="C7" s="43">
        <f>B7/$B$4</f>
        <v>0.0038175928230334204</v>
      </c>
      <c r="D7" s="42">
        <v>6.851689610000001</v>
      </c>
      <c r="E7" s="43">
        <f>D7/$D$4</f>
        <v>0.0031362156307451327</v>
      </c>
      <c r="F7" s="38">
        <f>B7-D7</f>
        <v>5.664198500000001</v>
      </c>
      <c r="G7" s="41">
        <f>B7/D7-1</f>
        <v>0.8266863828351385</v>
      </c>
    </row>
    <row r="8" spans="1:7" ht="12">
      <c r="A8" s="44" t="s">
        <v>19</v>
      </c>
      <c r="B8" s="45">
        <f>SUM(B4:B7)</f>
        <v>333.3824951700001</v>
      </c>
      <c r="C8" s="46">
        <f>B8/$B$4</f>
        <v>0.10168823895677716</v>
      </c>
      <c r="D8" s="45">
        <f>SUM(D4:D7)</f>
        <v>249.89394245999992</v>
      </c>
      <c r="E8" s="46">
        <f>D8/$D$4</f>
        <v>0.11438365322733532</v>
      </c>
      <c r="F8" s="47">
        <f>B8-D8</f>
        <v>83.48855271000016</v>
      </c>
      <c r="G8" s="48">
        <f>B8/D8-1</f>
        <v>0.3340959444159557</v>
      </c>
    </row>
    <row r="9" spans="1:7" s="29" customFormat="1" ht="12">
      <c r="A9" s="4"/>
      <c r="B9" s="4"/>
      <c r="C9" s="4"/>
      <c r="D9" s="4"/>
      <c r="E9" s="4"/>
      <c r="F9" s="4"/>
      <c r="G9" s="4"/>
    </row>
    <row r="10" spans="1:5" ht="12">
      <c r="A10" s="63" t="s">
        <v>12</v>
      </c>
      <c r="B10" s="64">
        <f>B3</f>
        <v>44469</v>
      </c>
      <c r="C10" s="64">
        <f>D3</f>
        <v>44104</v>
      </c>
      <c r="D10" s="64" t="str">
        <f>F3</f>
        <v>Var. Ass.</v>
      </c>
      <c r="E10" s="69" t="s">
        <v>14</v>
      </c>
    </row>
    <row r="11" spans="1:5" ht="12">
      <c r="A11" s="37" t="s">
        <v>59</v>
      </c>
      <c r="B11" s="49">
        <v>1878.8354272008496</v>
      </c>
      <c r="C11" s="49">
        <v>1688.9296340492576</v>
      </c>
      <c r="D11" s="50">
        <f>B11-C11</f>
        <v>189.90579315159198</v>
      </c>
      <c r="E11" s="41">
        <f>B11/C11-1</f>
        <v>0.11244150693021315</v>
      </c>
    </row>
    <row r="12" spans="1:5" ht="12">
      <c r="A12" s="37" t="s">
        <v>60</v>
      </c>
      <c r="B12" s="49">
        <v>11473.069822384803</v>
      </c>
      <c r="C12" s="49">
        <v>8774.952034961192</v>
      </c>
      <c r="D12" s="50">
        <f>B12-C12</f>
        <v>2698.117787423611</v>
      </c>
      <c r="E12" s="41">
        <f>B12/C12-1</f>
        <v>0.30747949124664853</v>
      </c>
    </row>
    <row r="13" spans="1:5" ht="12">
      <c r="A13" s="51" t="s">
        <v>15</v>
      </c>
      <c r="B13" s="52">
        <v>9223.6</v>
      </c>
      <c r="C13" s="52">
        <v>6740.4</v>
      </c>
      <c r="D13" s="50">
        <f>B13-C13</f>
        <v>2483.2000000000007</v>
      </c>
      <c r="E13" s="53">
        <f>B13/C13-1</f>
        <v>0.3684054358791764</v>
      </c>
    </row>
    <row r="14" spans="1:5" ht="12">
      <c r="A14" s="54" t="s">
        <v>61</v>
      </c>
      <c r="B14" s="55">
        <v>324.60762448636376</v>
      </c>
      <c r="C14" s="55">
        <v>284.365115780861</v>
      </c>
      <c r="D14" s="56">
        <f>B14-C14</f>
        <v>40.24250870550276</v>
      </c>
      <c r="E14" s="57">
        <f>B14/C14-1</f>
        <v>0.14151703733067822</v>
      </c>
    </row>
    <row r="15" spans="1:5" ht="12">
      <c r="A15" s="58"/>
      <c r="B15" s="52"/>
      <c r="C15" s="52"/>
      <c r="D15" s="52"/>
      <c r="E15" s="39"/>
    </row>
    <row r="16" spans="1:5" ht="12">
      <c r="A16" s="70" t="s">
        <v>45</v>
      </c>
      <c r="B16" s="64">
        <f>B10</f>
        <v>44469</v>
      </c>
      <c r="C16" s="64">
        <f>C10</f>
        <v>44104</v>
      </c>
      <c r="D16" s="64" t="str">
        <f>D10</f>
        <v>Var. Ass.</v>
      </c>
      <c r="E16" s="69" t="s">
        <v>14</v>
      </c>
    </row>
    <row r="17" spans="1:5" ht="12">
      <c r="A17" s="37" t="s">
        <v>20</v>
      </c>
      <c r="B17" s="59">
        <f>B8</f>
        <v>333.3824951700001</v>
      </c>
      <c r="C17" s="59">
        <f>D8</f>
        <v>249.89394245999992</v>
      </c>
      <c r="D17" s="38">
        <f>B17-C17</f>
        <v>83.48855271000016</v>
      </c>
      <c r="E17" s="41">
        <f>B17/C17-1</f>
        <v>0.3340959444159557</v>
      </c>
    </row>
    <row r="18" spans="1:5" ht="12">
      <c r="A18" s="37" t="s">
        <v>21</v>
      </c>
      <c r="B18" s="59">
        <v>883.2733896000013</v>
      </c>
      <c r="C18" s="59">
        <v>806.2</v>
      </c>
      <c r="D18" s="38">
        <f>B18-C18</f>
        <v>77.07338960000129</v>
      </c>
      <c r="E18" s="41">
        <f>B18/C18-1</f>
        <v>0.09560083056313728</v>
      </c>
    </row>
    <row r="19" spans="1:5" ht="12">
      <c r="A19" s="54" t="s">
        <v>22</v>
      </c>
      <c r="B19" s="60">
        <f>+B17/B18</f>
        <v>0.37743975885085307</v>
      </c>
      <c r="C19" s="60">
        <f>+C17/C18</f>
        <v>0.309965197792111</v>
      </c>
      <c r="D19" s="61">
        <f>+(B19-C19)*100</f>
        <v>6.747456105874205</v>
      </c>
      <c r="E19" s="62"/>
    </row>
  </sheetData>
  <sheetProtection/>
  <printOptions/>
  <pageMargins left="0.17" right="0.16" top="0.81" bottom="1" header="0.39" footer="0.5"/>
  <pageSetup fitToHeight="1" fitToWidth="1" horizontalDpi="600" verticalDpi="600" orientation="portrait" paperSize="9" scale="60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>
      <c r="A1" s="29"/>
    </row>
    <row r="2" ht="12">
      <c r="A2" s="29"/>
    </row>
    <row r="3" spans="1:7" ht="12">
      <c r="A3" s="81" t="s">
        <v>62</v>
      </c>
      <c r="B3" s="78">
        <f>+Gas!B3</f>
        <v>44469</v>
      </c>
      <c r="C3" s="82" t="s">
        <v>16</v>
      </c>
      <c r="D3" s="78">
        <f>+Gas!D3</f>
        <v>44104</v>
      </c>
      <c r="E3" s="82" t="s">
        <v>16</v>
      </c>
      <c r="F3" s="79" t="s">
        <v>13</v>
      </c>
      <c r="G3" s="83" t="s">
        <v>14</v>
      </c>
    </row>
    <row r="4" spans="1:7" ht="12">
      <c r="A4" s="33" t="s">
        <v>17</v>
      </c>
      <c r="B4" s="114">
        <v>1760.24256181</v>
      </c>
      <c r="C4" s="34">
        <f>B4/$B$4</f>
        <v>1</v>
      </c>
      <c r="D4" s="114">
        <v>1701.99608509</v>
      </c>
      <c r="E4" s="34">
        <f>+D4/D$4</f>
        <v>1</v>
      </c>
      <c r="F4" s="35">
        <f>B4-D4</f>
        <v>58.246476720000146</v>
      </c>
      <c r="G4" s="36">
        <f>B4/D4-1</f>
        <v>0.03422245046875072</v>
      </c>
    </row>
    <row r="5" spans="1:7" ht="12">
      <c r="A5" s="37" t="s">
        <v>18</v>
      </c>
      <c r="B5" s="38">
        <v>-1630.2696693599992</v>
      </c>
      <c r="C5" s="39">
        <f>B5/$B$4</f>
        <v>-0.9261619419562529</v>
      </c>
      <c r="D5" s="38">
        <v>-1527.4442632899998</v>
      </c>
      <c r="E5" s="39">
        <f>+D5/D$4</f>
        <v>-0.8974428770259069</v>
      </c>
      <c r="F5" s="40">
        <f>B5-D5</f>
        <v>-102.82540606999942</v>
      </c>
      <c r="G5" s="41">
        <f>B5/D5-1</f>
        <v>0.06731859783120409</v>
      </c>
    </row>
    <row r="6" spans="1:7" ht="12">
      <c r="A6" s="37" t="s">
        <v>4</v>
      </c>
      <c r="B6" s="38">
        <v>-34.5911601</v>
      </c>
      <c r="C6" s="39">
        <f>B6/$B$4</f>
        <v>-0.01965135990373454</v>
      </c>
      <c r="D6" s="38">
        <v>-36.05071306</v>
      </c>
      <c r="E6" s="39">
        <f>+D6/D$4</f>
        <v>-0.02118143124758931</v>
      </c>
      <c r="F6" s="40">
        <f>B6-D6</f>
        <v>1.4595529599999963</v>
      </c>
      <c r="G6" s="41">
        <f>B6/D6-1</f>
        <v>-0.04048610515888629</v>
      </c>
    </row>
    <row r="7" spans="1:7" ht="12">
      <c r="A7" s="37" t="s">
        <v>6</v>
      </c>
      <c r="B7" s="49">
        <v>8.15435862</v>
      </c>
      <c r="C7" s="43">
        <f>B7/$B$4</f>
        <v>0.004632519856590184</v>
      </c>
      <c r="D7" s="49">
        <v>6.30286702</v>
      </c>
      <c r="E7" s="43">
        <f>+D7/D$4</f>
        <v>0.003703220633240593</v>
      </c>
      <c r="F7" s="38">
        <f>B7-D7</f>
        <v>1.8514916000000001</v>
      </c>
      <c r="G7" s="41">
        <f>B7/D7-1</f>
        <v>0.2937538732968541</v>
      </c>
    </row>
    <row r="8" spans="1:7" ht="12">
      <c r="A8" s="44" t="s">
        <v>19</v>
      </c>
      <c r="B8" s="74">
        <f>SUM(B4:B7)</f>
        <v>103.53609097000093</v>
      </c>
      <c r="C8" s="46">
        <f>B8/$B$4</f>
        <v>0.05881921799660277</v>
      </c>
      <c r="D8" s="74">
        <f>SUM(D4:D7)</f>
        <v>144.8039757600002</v>
      </c>
      <c r="E8" s="46">
        <f>+D8/D$4</f>
        <v>0.08507891235974442</v>
      </c>
      <c r="F8" s="47">
        <f>B8-D8</f>
        <v>-41.267884789999286</v>
      </c>
      <c r="G8" s="48">
        <f>B8/D8-1</f>
        <v>-0.2849913793692872</v>
      </c>
    </row>
    <row r="10" spans="1:5" ht="12">
      <c r="A10" s="81" t="s">
        <v>12</v>
      </c>
      <c r="B10" s="78">
        <f>+B3</f>
        <v>44469</v>
      </c>
      <c r="C10" s="78">
        <f>+D3</f>
        <v>44104</v>
      </c>
      <c r="D10" s="79" t="s">
        <v>13</v>
      </c>
      <c r="E10" s="80" t="s">
        <v>14</v>
      </c>
    </row>
    <row r="11" spans="1:5" ht="12">
      <c r="A11" s="37" t="s">
        <v>63</v>
      </c>
      <c r="B11" s="42">
        <v>8242.248130015278</v>
      </c>
      <c r="C11" s="42">
        <v>7821.406602230437</v>
      </c>
      <c r="D11" s="50">
        <f>B11-C11</f>
        <v>420.84152778484076</v>
      </c>
      <c r="E11" s="41">
        <f>B11/C11-1</f>
        <v>0.05380637386436726</v>
      </c>
    </row>
    <row r="12" spans="1:5" ht="12">
      <c r="A12" s="54" t="s">
        <v>64</v>
      </c>
      <c r="B12" s="113">
        <v>2079.8331599203875</v>
      </c>
      <c r="C12" s="113">
        <v>2048.715265130101</v>
      </c>
      <c r="D12" s="75">
        <f>B12-C12</f>
        <v>31.1178947902863</v>
      </c>
      <c r="E12" s="57">
        <f>B12/C12-1</f>
        <v>0.015188979805990765</v>
      </c>
    </row>
    <row r="14" spans="1:5" ht="12">
      <c r="A14" s="77" t="s">
        <v>45</v>
      </c>
      <c r="B14" s="78">
        <f>+B10</f>
        <v>44469</v>
      </c>
      <c r="C14" s="78">
        <f>+D3</f>
        <v>44104</v>
      </c>
      <c r="D14" s="79" t="s">
        <v>13</v>
      </c>
      <c r="E14" s="80" t="s">
        <v>14</v>
      </c>
    </row>
    <row r="15" spans="1:5" ht="12">
      <c r="A15" s="37" t="s">
        <v>20</v>
      </c>
      <c r="B15" s="59">
        <f>B8</f>
        <v>103.53609097000093</v>
      </c>
      <c r="C15" s="59">
        <f>D8</f>
        <v>144.8039757600002</v>
      </c>
      <c r="D15" s="38">
        <f>B15-C15</f>
        <v>-41.267884789999286</v>
      </c>
      <c r="E15" s="41">
        <f>B15/C15-1</f>
        <v>-0.2849913793692872</v>
      </c>
    </row>
    <row r="16" spans="1:5" ht="12">
      <c r="A16" s="37" t="s">
        <v>21</v>
      </c>
      <c r="B16" s="59">
        <f>Gas!B18</f>
        <v>883.2733896000013</v>
      </c>
      <c r="C16" s="59">
        <f>Gas!C18</f>
        <v>806.2</v>
      </c>
      <c r="D16" s="38">
        <f>B16-C16</f>
        <v>77.07338960000129</v>
      </c>
      <c r="E16" s="41">
        <f>B16/C16-1</f>
        <v>0.09560083056313728</v>
      </c>
    </row>
    <row r="17" spans="1:5" ht="12">
      <c r="A17" s="54" t="s">
        <v>22</v>
      </c>
      <c r="B17" s="60">
        <f>+B15/B16</f>
        <v>0.1172186235757518</v>
      </c>
      <c r="C17" s="60">
        <f>+C15/C16</f>
        <v>0.17961296918878716</v>
      </c>
      <c r="D17" s="61">
        <f>+(B17-C17)*100</f>
        <v>-6.239434561303536</v>
      </c>
      <c r="E17" s="62"/>
    </row>
    <row r="19" ht="12">
      <c r="D19" s="76"/>
    </row>
  </sheetData>
  <sheetProtection/>
  <printOptions/>
  <pageMargins left="0.17" right="0.17" top="1" bottom="1" header="0.5" footer="0.5"/>
  <pageSetup fitToHeight="1" fitToWidth="1" horizontalDpi="600" verticalDpi="600" orientation="portrait" paperSize="9" scale="62" r:id="rId2"/>
  <ignoredErrors>
    <ignoredError sqref="C8" formula="1" formulaRange="1"/>
    <ignoredError sqref="B8 D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4"/>
    <pageSetUpPr fitToPage="1"/>
  </sheetPr>
  <dimension ref="A3:G2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85" t="s">
        <v>62</v>
      </c>
      <c r="B3" s="86">
        <f>+'Energia elettrica'!B3</f>
        <v>44469</v>
      </c>
      <c r="C3" s="84" t="s">
        <v>16</v>
      </c>
      <c r="D3" s="86">
        <f>+'Energia elettrica'!D3</f>
        <v>44104</v>
      </c>
      <c r="E3" s="84" t="s">
        <v>16</v>
      </c>
      <c r="F3" s="87" t="s">
        <v>13</v>
      </c>
      <c r="G3" s="88" t="s">
        <v>14</v>
      </c>
    </row>
    <row r="4" spans="1:7" ht="12">
      <c r="A4" s="33" t="s">
        <v>17</v>
      </c>
      <c r="B4" s="73">
        <v>696.5296478500001</v>
      </c>
      <c r="C4" s="34">
        <f>B4/$B$4</f>
        <v>1</v>
      </c>
      <c r="D4" s="73">
        <v>655.8928111799999</v>
      </c>
      <c r="E4" s="34">
        <f>D4/$D$4</f>
        <v>1</v>
      </c>
      <c r="F4" s="35">
        <f>B4-D4</f>
        <v>40.63683667000021</v>
      </c>
      <c r="G4" s="36">
        <f>B4/D4-1</f>
        <v>0.06195652090909731</v>
      </c>
    </row>
    <row r="5" spans="1:7" ht="12">
      <c r="A5" s="37" t="s">
        <v>18</v>
      </c>
      <c r="B5" s="38">
        <v>-360.87251492000007</v>
      </c>
      <c r="C5" s="39">
        <f>B5/$B$4</f>
        <v>-0.5181007241169369</v>
      </c>
      <c r="D5" s="38">
        <v>-320.74482204</v>
      </c>
      <c r="E5" s="39">
        <f>D5/$D$4</f>
        <v>-0.4890201822199518</v>
      </c>
      <c r="F5" s="40">
        <f>B5-D5</f>
        <v>-40.1276928800001</v>
      </c>
      <c r="G5" s="41">
        <f>B5/D5-1</f>
        <v>0.12510784312831635</v>
      </c>
    </row>
    <row r="6" spans="1:7" ht="12">
      <c r="A6" s="37" t="s">
        <v>4</v>
      </c>
      <c r="B6" s="38">
        <v>-140.70146036</v>
      </c>
      <c r="C6" s="39">
        <f>B6/$B$4</f>
        <v>-0.2020035482973447</v>
      </c>
      <c r="D6" s="38">
        <v>-136.96357785</v>
      </c>
      <c r="E6" s="39">
        <f>D6/$D$4</f>
        <v>-0.2088200625397805</v>
      </c>
      <c r="F6" s="40">
        <f>B6-D6</f>
        <v>-3.7378825099999915</v>
      </c>
      <c r="G6" s="41">
        <f>B6/D6-1</f>
        <v>0.027291069411852442</v>
      </c>
    </row>
    <row r="7" spans="1:7" ht="12">
      <c r="A7" s="37" t="s">
        <v>6</v>
      </c>
      <c r="B7" s="49">
        <v>3.5626511499999998</v>
      </c>
      <c r="C7" s="43">
        <f>B7/$B$4</f>
        <v>0.005114859304262133</v>
      </c>
      <c r="D7" s="49">
        <v>2.8907216300000003</v>
      </c>
      <c r="E7" s="43">
        <f>D7/$D$4</f>
        <v>0.004407307994120834</v>
      </c>
      <c r="F7" s="50">
        <f>B7-D7</f>
        <v>0.6719295199999995</v>
      </c>
      <c r="G7" s="41">
        <f>B7/D7-1</f>
        <v>0.23244352310741156</v>
      </c>
    </row>
    <row r="8" spans="1:7" ht="12">
      <c r="A8" s="44" t="s">
        <v>19</v>
      </c>
      <c r="B8" s="74">
        <f>SUM(B4:B7)</f>
        <v>198.51832371999998</v>
      </c>
      <c r="C8" s="46">
        <f>B8/$B$4</f>
        <v>0.28501058688998054</v>
      </c>
      <c r="D8" s="74">
        <f>SUM(D4:D7)</f>
        <v>201.07513291999987</v>
      </c>
      <c r="E8" s="46">
        <f>D8/$D$4</f>
        <v>0.30656706323438854</v>
      </c>
      <c r="F8" s="47">
        <f>B8-D8</f>
        <v>-2.55680919999989</v>
      </c>
      <c r="G8" s="48">
        <f>B8/D8-1</f>
        <v>-0.012715690711576633</v>
      </c>
    </row>
    <row r="9" spans="1:7" ht="12">
      <c r="A9" s="72"/>
      <c r="B9" s="72"/>
      <c r="C9" s="72"/>
      <c r="D9" s="72"/>
      <c r="E9" s="72"/>
      <c r="F9" s="72"/>
      <c r="G9" s="72"/>
    </row>
    <row r="10" spans="1:5" ht="12">
      <c r="A10" s="85" t="s">
        <v>12</v>
      </c>
      <c r="B10" s="86">
        <f>+B3</f>
        <v>44469</v>
      </c>
      <c r="C10" s="86">
        <f>+D3</f>
        <v>44104</v>
      </c>
      <c r="D10" s="87" t="s">
        <v>13</v>
      </c>
      <c r="E10" s="89" t="s">
        <v>14</v>
      </c>
    </row>
    <row r="11" spans="1:5" ht="14.25" customHeight="1">
      <c r="A11" s="33" t="s">
        <v>60</v>
      </c>
      <c r="B11" s="72"/>
      <c r="C11" s="72"/>
      <c r="D11" s="72"/>
      <c r="E11" s="91"/>
    </row>
    <row r="12" spans="1:5" ht="12">
      <c r="A12" s="37" t="s">
        <v>53</v>
      </c>
      <c r="B12" s="59">
        <v>218.51496127983353</v>
      </c>
      <c r="C12" s="59">
        <v>215.89126257968118</v>
      </c>
      <c r="D12" s="38">
        <f>B12-C12</f>
        <v>2.623698700152346</v>
      </c>
      <c r="E12" s="41">
        <f>B12/C12-1</f>
        <v>0.012152871166724477</v>
      </c>
    </row>
    <row r="13" spans="1:5" ht="12">
      <c r="A13" s="37" t="s">
        <v>23</v>
      </c>
      <c r="B13" s="59">
        <v>184.13921342036625</v>
      </c>
      <c r="C13" s="59">
        <v>183.5361452724167</v>
      </c>
      <c r="D13" s="38">
        <f>B13-C13</f>
        <v>0.603068147949557</v>
      </c>
      <c r="E13" s="41">
        <f>B13/C13-1</f>
        <v>0.003285827688352283</v>
      </c>
    </row>
    <row r="14" spans="1:5" ht="12">
      <c r="A14" s="54" t="s">
        <v>24</v>
      </c>
      <c r="B14" s="55">
        <v>181.73289437751893</v>
      </c>
      <c r="C14" s="55">
        <v>180.31412575882942</v>
      </c>
      <c r="D14" s="75">
        <f>B14-C14</f>
        <v>1.418768618689512</v>
      </c>
      <c r="E14" s="57">
        <f>B14/C14-1</f>
        <v>0.007868316543248044</v>
      </c>
    </row>
    <row r="15" spans="1:5" ht="12">
      <c r="A15" s="72"/>
      <c r="B15" s="92"/>
      <c r="C15" s="92"/>
      <c r="D15" s="38"/>
      <c r="E15" s="71"/>
    </row>
    <row r="16" spans="1:5" ht="12">
      <c r="A16" s="90" t="s">
        <v>45</v>
      </c>
      <c r="B16" s="86">
        <f>+B10</f>
        <v>44469</v>
      </c>
      <c r="C16" s="86">
        <f>+C10</f>
        <v>44104</v>
      </c>
      <c r="D16" s="87" t="s">
        <v>13</v>
      </c>
      <c r="E16" s="89" t="s">
        <v>14</v>
      </c>
    </row>
    <row r="17" spans="1:5" ht="12">
      <c r="A17" s="37" t="s">
        <v>20</v>
      </c>
      <c r="B17" s="59">
        <f>B8</f>
        <v>198.51832371999998</v>
      </c>
      <c r="C17" s="59">
        <f>D8</f>
        <v>201.07513291999987</v>
      </c>
      <c r="D17" s="38">
        <f>B17-C17</f>
        <v>-2.55680919999989</v>
      </c>
      <c r="E17" s="41">
        <f>B17/C17-1</f>
        <v>-0.012715690711576633</v>
      </c>
    </row>
    <row r="18" spans="1:5" ht="12">
      <c r="A18" s="37" t="s">
        <v>21</v>
      </c>
      <c r="B18" s="59">
        <f>'Energia elettrica'!B16</f>
        <v>883.2733896000013</v>
      </c>
      <c r="C18" s="59">
        <f>'Energia elettrica'!C16</f>
        <v>806.2</v>
      </c>
      <c r="D18" s="38">
        <f>B18-C18</f>
        <v>77.07338960000129</v>
      </c>
      <c r="E18" s="41">
        <f>B18/C18-1</f>
        <v>0.09560083056313728</v>
      </c>
    </row>
    <row r="19" spans="1:5" ht="12">
      <c r="A19" s="54" t="s">
        <v>22</v>
      </c>
      <c r="B19" s="60">
        <f>+B17/B18</f>
        <v>0.2247529768896365</v>
      </c>
      <c r="C19" s="60">
        <f>+C17/C18</f>
        <v>0.24941098104688647</v>
      </c>
      <c r="D19" s="61">
        <f>+(B19-C19)*100</f>
        <v>-2.4658004157249973</v>
      </c>
      <c r="E19" s="62"/>
    </row>
    <row r="22" ht="12">
      <c r="D22" s="7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ignoredErrors>
    <ignoredError sqref="C8" formula="1"/>
    <ignoredError sqref="B8" formulaRange="1"/>
    <ignoredError sqref="D8" formula="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  <pageSetUpPr fitToPage="1"/>
  </sheetPr>
  <dimension ref="A3:K3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96" t="s">
        <v>62</v>
      </c>
      <c r="B3" s="97">
        <f>+Acqua!$B$3</f>
        <v>44469</v>
      </c>
      <c r="C3" s="98" t="s">
        <v>16</v>
      </c>
      <c r="D3" s="97">
        <f>+Acqua!$D$3</f>
        <v>44104</v>
      </c>
      <c r="E3" s="98" t="s">
        <v>16</v>
      </c>
      <c r="F3" s="99" t="s">
        <v>13</v>
      </c>
      <c r="G3" s="100" t="s">
        <v>14</v>
      </c>
    </row>
    <row r="4" spans="1:7" ht="12">
      <c r="A4" s="33" t="s">
        <v>17</v>
      </c>
      <c r="B4" s="73">
        <v>974.3759493800001</v>
      </c>
      <c r="C4" s="34">
        <f>B4/$B$4</f>
        <v>1</v>
      </c>
      <c r="D4" s="73">
        <v>863.8424703000001</v>
      </c>
      <c r="E4" s="34">
        <f>D4/$D$4</f>
        <v>1</v>
      </c>
      <c r="F4" s="35">
        <f>B4-D4</f>
        <v>110.53347908</v>
      </c>
      <c r="G4" s="36">
        <f>B4/D4-1</f>
        <v>0.1279555970912305</v>
      </c>
    </row>
    <row r="5" spans="1:7" ht="12">
      <c r="A5" s="37" t="s">
        <v>18</v>
      </c>
      <c r="B5" s="38">
        <v>-611.88187847</v>
      </c>
      <c r="C5" s="39">
        <f>B5/$B$4</f>
        <v>-0.627973092787587</v>
      </c>
      <c r="D5" s="38">
        <v>-533.7742684400001</v>
      </c>
      <c r="E5" s="39">
        <f>D5/$D$4</f>
        <v>-0.617906952704731</v>
      </c>
      <c r="F5" s="40">
        <f>B5-D5</f>
        <v>-78.10761002999982</v>
      </c>
      <c r="G5" s="41">
        <f>B5/D5-1</f>
        <v>0.1463307893396133</v>
      </c>
    </row>
    <row r="6" spans="1:7" ht="12">
      <c r="A6" s="37" t="s">
        <v>4</v>
      </c>
      <c r="B6" s="38">
        <v>-158.45658496000001</v>
      </c>
      <c r="C6" s="39">
        <f>B6/$B$4</f>
        <v>-0.16262366190465463</v>
      </c>
      <c r="D6" s="38">
        <v>-151.64935442999996</v>
      </c>
      <c r="E6" s="39">
        <f>D6/$D$4</f>
        <v>-0.17555209386421383</v>
      </c>
      <c r="F6" s="40">
        <f>B6-D6</f>
        <v>-6.807230530000055</v>
      </c>
      <c r="G6" s="41">
        <f>B6/D6-1</f>
        <v>0.04488796246832827</v>
      </c>
    </row>
    <row r="7" spans="1:7" ht="12">
      <c r="A7" s="37" t="s">
        <v>6</v>
      </c>
      <c r="B7" s="49">
        <v>14.36117193</v>
      </c>
      <c r="C7" s="43">
        <f>B7/$B$4</f>
        <v>0.014738840730970504</v>
      </c>
      <c r="D7" s="49">
        <v>4.886861809999999</v>
      </c>
      <c r="E7" s="43">
        <f>D7/$D$4</f>
        <v>0.005657121498440407</v>
      </c>
      <c r="F7" s="50">
        <f>B7-D7</f>
        <v>9.47431012</v>
      </c>
      <c r="G7" s="41">
        <f>B7/D7-1</f>
        <v>1.9387309255630458</v>
      </c>
    </row>
    <row r="8" spans="1:7" ht="12">
      <c r="A8" s="44" t="s">
        <v>19</v>
      </c>
      <c r="B8" s="74">
        <f>SUM(B4:B7)</f>
        <v>218.39865788000012</v>
      </c>
      <c r="C8" s="46">
        <f>B8/$B$4</f>
        <v>0.22414208603872887</v>
      </c>
      <c r="D8" s="74">
        <f>SUM(D4:D7)</f>
        <v>183.30570923999997</v>
      </c>
      <c r="E8" s="46">
        <f>D8/$D$4</f>
        <v>0.21219807492949558</v>
      </c>
      <c r="F8" s="47">
        <f>B8-D8</f>
        <v>35.092948640000145</v>
      </c>
      <c r="G8" s="48">
        <f>B8/D8-1</f>
        <v>0.19144492981423378</v>
      </c>
    </row>
    <row r="9" spans="1:7" ht="12">
      <c r="A9" s="72"/>
      <c r="B9" s="72"/>
      <c r="C9" s="72"/>
      <c r="D9" s="72"/>
      <c r="E9" s="72"/>
      <c r="F9" s="72"/>
      <c r="G9" s="72"/>
    </row>
    <row r="10" spans="1:7" ht="24">
      <c r="A10" s="96" t="s">
        <v>65</v>
      </c>
      <c r="B10" s="97">
        <f>+B3</f>
        <v>44469</v>
      </c>
      <c r="C10" s="101" t="s">
        <v>16</v>
      </c>
      <c r="D10" s="97">
        <f>+D3</f>
        <v>44104</v>
      </c>
      <c r="E10" s="101" t="s">
        <v>16</v>
      </c>
      <c r="F10" s="99" t="s">
        <v>13</v>
      </c>
      <c r="G10" s="102" t="s">
        <v>14</v>
      </c>
    </row>
    <row r="11" spans="1:7" ht="12">
      <c r="A11" s="37" t="s">
        <v>25</v>
      </c>
      <c r="B11" s="115">
        <v>1677.891433</v>
      </c>
      <c r="C11" s="39">
        <f>B11/$D$4</f>
        <v>1.942358115846391</v>
      </c>
      <c r="D11" s="115">
        <v>1644.674790999998</v>
      </c>
      <c r="E11" s="43">
        <f aca="true" t="shared" si="0" ref="E11:E22">+D11/D$15</f>
        <v>0.3390723014669981</v>
      </c>
      <c r="F11" s="38">
        <f>B11-D11</f>
        <v>33.21664200000191</v>
      </c>
      <c r="G11" s="41">
        <f>B11/D11-1</f>
        <v>0.020196480290067154</v>
      </c>
    </row>
    <row r="12" spans="1:7" ht="12">
      <c r="A12" s="37" t="s">
        <v>26</v>
      </c>
      <c r="B12" s="115">
        <v>1714.8438019999999</v>
      </c>
      <c r="C12" s="43">
        <f aca="true" t="shared" si="1" ref="C12:C22">B12/$B$15</f>
        <v>0.3429097744322412</v>
      </c>
      <c r="D12" s="115">
        <v>1591.3567870000022</v>
      </c>
      <c r="E12" s="43">
        <f t="shared" si="0"/>
        <v>0.32808006249985683</v>
      </c>
      <c r="F12" s="38">
        <f aca="true" t="shared" si="2" ref="F12:F21">B12-D12</f>
        <v>123.48701499999765</v>
      </c>
      <c r="G12" s="41">
        <f aca="true" t="shared" si="3" ref="G12:G22">B12/D12-1</f>
        <v>0.07759857249409996</v>
      </c>
    </row>
    <row r="13" spans="1:7" ht="12">
      <c r="A13" s="93" t="s">
        <v>46</v>
      </c>
      <c r="B13" s="94">
        <f>SUM(B11:B12)</f>
        <v>3392.735235</v>
      </c>
      <c r="C13" s="46">
        <f t="shared" si="1"/>
        <v>0.6784303461255808</v>
      </c>
      <c r="D13" s="94">
        <f>SUM(D11:D12)</f>
        <v>3236.031578</v>
      </c>
      <c r="E13" s="46">
        <f t="shared" si="0"/>
        <v>0.6671523639668548</v>
      </c>
      <c r="F13" s="47">
        <f t="shared" si="2"/>
        <v>156.70365700000002</v>
      </c>
      <c r="G13" s="48">
        <f t="shared" si="3"/>
        <v>0.04842463777712869</v>
      </c>
    </row>
    <row r="14" spans="1:7" ht="12">
      <c r="A14" s="37" t="s">
        <v>47</v>
      </c>
      <c r="B14" s="115">
        <v>1608.1248449999998</v>
      </c>
      <c r="C14" s="43">
        <f t="shared" si="1"/>
        <v>0.3215696538744191</v>
      </c>
      <c r="D14" s="115">
        <v>1614.4819670000006</v>
      </c>
      <c r="E14" s="43">
        <f t="shared" si="0"/>
        <v>0.3328476360331451</v>
      </c>
      <c r="F14" s="38">
        <f t="shared" si="2"/>
        <v>-6.3571220000008</v>
      </c>
      <c r="G14" s="41">
        <f t="shared" si="3"/>
        <v>-0.003937561477886042</v>
      </c>
    </row>
    <row r="15" spans="1:7" s="29" customFormat="1" ht="12">
      <c r="A15" s="44" t="s">
        <v>27</v>
      </c>
      <c r="B15" s="94">
        <f>SUM(B13:B14)</f>
        <v>5000.86008</v>
      </c>
      <c r="C15" s="46">
        <f t="shared" si="1"/>
        <v>1</v>
      </c>
      <c r="D15" s="94">
        <f>SUM(D13:D14)</f>
        <v>4850.513545000001</v>
      </c>
      <c r="E15" s="46">
        <f t="shared" si="0"/>
        <v>1</v>
      </c>
      <c r="F15" s="47">
        <f t="shared" si="2"/>
        <v>150.34653499999968</v>
      </c>
      <c r="G15" s="48">
        <f t="shared" si="3"/>
        <v>0.03099600353760068</v>
      </c>
    </row>
    <row r="16" spans="1:7" ht="12">
      <c r="A16" s="37" t="s">
        <v>28</v>
      </c>
      <c r="B16" s="59">
        <v>502.34179599999976</v>
      </c>
      <c r="C16" s="43">
        <f t="shared" si="1"/>
        <v>0.10045108000702145</v>
      </c>
      <c r="D16" s="59">
        <v>495.26792200000034</v>
      </c>
      <c r="E16" s="43">
        <f t="shared" si="0"/>
        <v>0.10210628573762703</v>
      </c>
      <c r="F16" s="38">
        <f t="shared" si="2"/>
        <v>7.073873999999421</v>
      </c>
      <c r="G16" s="41">
        <f t="shared" si="3"/>
        <v>0.014282923819159521</v>
      </c>
    </row>
    <row r="17" spans="1:7" ht="12">
      <c r="A17" s="37" t="s">
        <v>29</v>
      </c>
      <c r="B17" s="59">
        <v>912.6485799999999</v>
      </c>
      <c r="C17" s="43">
        <f t="shared" si="1"/>
        <v>0.18249832336840743</v>
      </c>
      <c r="D17" s="59">
        <v>946.7041830000032</v>
      </c>
      <c r="E17" s="43">
        <f t="shared" si="0"/>
        <v>0.19517607243379073</v>
      </c>
      <c r="F17" s="38">
        <f t="shared" si="2"/>
        <v>-34.055603000003316</v>
      </c>
      <c r="G17" s="41">
        <f t="shared" si="3"/>
        <v>-0.03597280292148364</v>
      </c>
    </row>
    <row r="18" spans="1:7" ht="12">
      <c r="A18" s="37" t="s">
        <v>30</v>
      </c>
      <c r="B18" s="59">
        <v>407.04008400000004</v>
      </c>
      <c r="C18" s="43">
        <f t="shared" si="1"/>
        <v>0.0813940157269907</v>
      </c>
      <c r="D18" s="59">
        <v>387.19564000000133</v>
      </c>
      <c r="E18" s="43">
        <f t="shared" si="0"/>
        <v>0.07982570018779347</v>
      </c>
      <c r="F18" s="38">
        <f t="shared" si="2"/>
        <v>19.844443999998703</v>
      </c>
      <c r="G18" s="41">
        <f t="shared" si="3"/>
        <v>0.05125172380556409</v>
      </c>
    </row>
    <row r="19" spans="1:11" ht="12">
      <c r="A19" s="37" t="s">
        <v>31</v>
      </c>
      <c r="B19" s="59">
        <v>373.27326</v>
      </c>
      <c r="C19" s="43">
        <f t="shared" si="1"/>
        <v>0.07464181241399578</v>
      </c>
      <c r="D19" s="59">
        <v>371.0777699999998</v>
      </c>
      <c r="E19" s="43">
        <f t="shared" si="0"/>
        <v>0.07650277987214646</v>
      </c>
      <c r="F19" s="38">
        <f t="shared" si="2"/>
        <v>2.195490000000177</v>
      </c>
      <c r="G19" s="41">
        <f t="shared" si="3"/>
        <v>0.005916522566146165</v>
      </c>
      <c r="K19" s="95"/>
    </row>
    <row r="20" spans="1:7" ht="12">
      <c r="A20" s="37" t="s">
        <v>32</v>
      </c>
      <c r="B20" s="59">
        <v>935.6345449999999</v>
      </c>
      <c r="C20" s="43">
        <f t="shared" si="1"/>
        <v>0.1870947257136616</v>
      </c>
      <c r="D20" s="59">
        <v>868.510117999999</v>
      </c>
      <c r="E20" s="43">
        <f t="shared" si="0"/>
        <v>0.17905529176292587</v>
      </c>
      <c r="F20" s="38">
        <f t="shared" si="2"/>
        <v>67.12442700000088</v>
      </c>
      <c r="G20" s="41">
        <f t="shared" si="3"/>
        <v>0.0772868681767056</v>
      </c>
    </row>
    <row r="21" spans="1:10" ht="12">
      <c r="A21" s="37" t="s">
        <v>33</v>
      </c>
      <c r="B21" s="59">
        <v>1869.9218150000006</v>
      </c>
      <c r="C21" s="43">
        <f t="shared" si="1"/>
        <v>0.37392004276992297</v>
      </c>
      <c r="D21" s="59">
        <v>1781.7579119999975</v>
      </c>
      <c r="E21" s="43">
        <f t="shared" si="0"/>
        <v>0.36733387000571655</v>
      </c>
      <c r="F21" s="38">
        <f t="shared" si="2"/>
        <v>88.16390300000307</v>
      </c>
      <c r="G21" s="41">
        <f t="shared" si="3"/>
        <v>0.04948141518341309</v>
      </c>
      <c r="J21" s="49"/>
    </row>
    <row r="22" spans="1:10" s="29" customFormat="1" ht="12">
      <c r="A22" s="44" t="s">
        <v>34</v>
      </c>
      <c r="B22" s="94">
        <f>SUM(B16:B21)</f>
        <v>5000.86008</v>
      </c>
      <c r="C22" s="46">
        <f t="shared" si="1"/>
        <v>1</v>
      </c>
      <c r="D22" s="94">
        <f>SUM(D16:D21)</f>
        <v>4850.513545000001</v>
      </c>
      <c r="E22" s="46">
        <f t="shared" si="0"/>
        <v>1</v>
      </c>
      <c r="F22" s="47">
        <f>B22-D22</f>
        <v>150.34653499999968</v>
      </c>
      <c r="G22" s="48">
        <f t="shared" si="3"/>
        <v>0.03099600353760068</v>
      </c>
      <c r="J22" s="49"/>
    </row>
    <row r="23" ht="12">
      <c r="J23" s="49"/>
    </row>
    <row r="24" spans="1:10" ht="12">
      <c r="A24" s="103" t="s">
        <v>45</v>
      </c>
      <c r="B24" s="97">
        <f>+B10</f>
        <v>44469</v>
      </c>
      <c r="C24" s="97">
        <f>+D10</f>
        <v>44104</v>
      </c>
      <c r="D24" s="99" t="s">
        <v>13</v>
      </c>
      <c r="E24" s="102" t="s">
        <v>14</v>
      </c>
      <c r="J24" s="49"/>
    </row>
    <row r="25" spans="1:10" ht="12">
      <c r="A25" s="37" t="s">
        <v>20</v>
      </c>
      <c r="B25" s="59">
        <f>B8</f>
        <v>218.39865788000012</v>
      </c>
      <c r="C25" s="59">
        <f>D8</f>
        <v>183.30570923999997</v>
      </c>
      <c r="D25" s="38">
        <f>B25-C25</f>
        <v>35.092948640000145</v>
      </c>
      <c r="E25" s="41">
        <f>B25/C25-1</f>
        <v>0.19144492981423378</v>
      </c>
      <c r="J25" s="49"/>
    </row>
    <row r="26" spans="1:10" ht="12">
      <c r="A26" s="37" t="s">
        <v>21</v>
      </c>
      <c r="B26" s="59">
        <f>Acqua!B18</f>
        <v>883.2733896000013</v>
      </c>
      <c r="C26" s="59">
        <f>Acqua!C18</f>
        <v>806.2</v>
      </c>
      <c r="D26" s="38">
        <f>B26-C26</f>
        <v>77.07338960000129</v>
      </c>
      <c r="E26" s="41">
        <f>B26/C26-1</f>
        <v>0.09560083056313728</v>
      </c>
      <c r="J26" s="49"/>
    </row>
    <row r="27" spans="1:5" ht="12">
      <c r="A27" s="54" t="s">
        <v>22</v>
      </c>
      <c r="B27" s="60">
        <f>+B25/B26</f>
        <v>0.24726054294345265</v>
      </c>
      <c r="C27" s="60">
        <f>+C25/C26</f>
        <v>0.22737001890349784</v>
      </c>
      <c r="D27" s="61">
        <f>+(B27-C27)*100</f>
        <v>1.989052403995481</v>
      </c>
      <c r="E27" s="62"/>
    </row>
    <row r="29" ht="12">
      <c r="D29" s="76"/>
    </row>
    <row r="30" ht="12">
      <c r="D30" s="7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2"/>
  <ignoredErrors>
    <ignoredError sqref="C8 C13 C15 C22" formula="1"/>
    <ignoredError sqref="B8" formulaRange="1"/>
    <ignoredError sqref="D8" formula="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G2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26.00390625" style="4" customWidth="1"/>
    <col min="10" max="16384" width="8.8515625" style="4" customWidth="1"/>
  </cols>
  <sheetData>
    <row r="1" ht="12"/>
    <row r="2" ht="12"/>
    <row r="3" spans="1:7" ht="12">
      <c r="A3" s="106" t="s">
        <v>62</v>
      </c>
      <c r="B3" s="107">
        <f>+Ambiente!B3</f>
        <v>44469</v>
      </c>
      <c r="C3" s="104" t="s">
        <v>16</v>
      </c>
      <c r="D3" s="107">
        <f>+Ambiente!D3</f>
        <v>44104</v>
      </c>
      <c r="E3" s="105" t="s">
        <v>16</v>
      </c>
      <c r="F3" s="108" t="s">
        <v>13</v>
      </c>
      <c r="G3" s="109" t="s">
        <v>14</v>
      </c>
    </row>
    <row r="4" spans="1:7" ht="12">
      <c r="A4" s="33" t="s">
        <v>17</v>
      </c>
      <c r="B4" s="73">
        <v>122.29559322</v>
      </c>
      <c r="C4" s="34">
        <f>+B4/B$4</f>
        <v>1</v>
      </c>
      <c r="D4" s="73">
        <v>102.34707032999998</v>
      </c>
      <c r="E4" s="34">
        <f>D4/$D$4</f>
        <v>1</v>
      </c>
      <c r="F4" s="35">
        <f>B4-D4</f>
        <v>19.94852289000002</v>
      </c>
      <c r="G4" s="36">
        <f>B4/D4-1</f>
        <v>0.1949105414124659</v>
      </c>
    </row>
    <row r="5" spans="1:7" ht="12">
      <c r="A5" s="37" t="s">
        <v>18</v>
      </c>
      <c r="B5" s="38">
        <v>-78.66404997000001</v>
      </c>
      <c r="C5" s="39">
        <f>+B5/B$4</f>
        <v>-0.6432288187889948</v>
      </c>
      <c r="D5" s="38">
        <v>-61.510194780000006</v>
      </c>
      <c r="E5" s="39">
        <f>D5/$D$4</f>
        <v>-0.6009961455825876</v>
      </c>
      <c r="F5" s="40">
        <f>B5-D5</f>
        <v>-17.15385519</v>
      </c>
      <c r="G5" s="41">
        <f>B5/D5-1</f>
        <v>0.2788782453275138</v>
      </c>
    </row>
    <row r="6" spans="1:7" ht="12">
      <c r="A6" s="37" t="s">
        <v>4</v>
      </c>
      <c r="B6" s="38">
        <v>-15.29460016</v>
      </c>
      <c r="C6" s="39">
        <f>+B6/B$4</f>
        <v>-0.1250625615960359</v>
      </c>
      <c r="D6" s="38">
        <v>-14.980482129999999</v>
      </c>
      <c r="E6" s="39">
        <f>D6/$D$4</f>
        <v>-0.14636942788589932</v>
      </c>
      <c r="F6" s="40">
        <f>B6-D6</f>
        <v>-0.31411803000000127</v>
      </c>
      <c r="G6" s="41">
        <f>B6/D6-1</f>
        <v>0.020968486012272303</v>
      </c>
    </row>
    <row r="7" spans="1:7" ht="12">
      <c r="A7" s="37" t="s">
        <v>6</v>
      </c>
      <c r="B7" s="49">
        <v>1.10145885</v>
      </c>
      <c r="C7" s="39">
        <f>+B7/B$4</f>
        <v>0.009006529352358295</v>
      </c>
      <c r="D7" s="49">
        <v>1.22126672</v>
      </c>
      <c r="E7" s="39">
        <f>D7/$D$4</f>
        <v>0.011932600670075285</v>
      </c>
      <c r="F7" s="50">
        <f>B7-D7</f>
        <v>-0.11980787000000004</v>
      </c>
      <c r="G7" s="41">
        <f>B7/D7-1</f>
        <v>-0.0981013140192668</v>
      </c>
    </row>
    <row r="8" spans="1:7" ht="12">
      <c r="A8" s="44" t="s">
        <v>19</v>
      </c>
      <c r="B8" s="74">
        <f>SUM(B4:B7)</f>
        <v>29.43840193999999</v>
      </c>
      <c r="C8" s="46">
        <f>+B8/B$4</f>
        <v>0.24071514896732754</v>
      </c>
      <c r="D8" s="74">
        <f>SUM(D4:D7)</f>
        <v>27.077660139999974</v>
      </c>
      <c r="E8" s="46">
        <f>D8/$D$4</f>
        <v>0.2645670272015883</v>
      </c>
      <c r="F8" s="47">
        <f>B8-D8</f>
        <v>2.3607418000000173</v>
      </c>
      <c r="G8" s="48">
        <f>B8/D8-1</f>
        <v>0.08718411368612511</v>
      </c>
    </row>
    <row r="9" spans="1:7" ht="12">
      <c r="A9" s="72"/>
      <c r="B9" s="72"/>
      <c r="C9" s="72"/>
      <c r="D9" s="72"/>
      <c r="E9" s="72"/>
      <c r="F9" s="72"/>
      <c r="G9" s="72"/>
    </row>
    <row r="10" spans="1:5" ht="12">
      <c r="A10" s="106" t="s">
        <v>12</v>
      </c>
      <c r="B10" s="107">
        <f>+B3</f>
        <v>44469</v>
      </c>
      <c r="C10" s="107">
        <f>+D3</f>
        <v>44104</v>
      </c>
      <c r="D10" s="108" t="s">
        <v>13</v>
      </c>
      <c r="E10" s="110" t="s">
        <v>14</v>
      </c>
    </row>
    <row r="11" spans="1:5" ht="12">
      <c r="A11" s="33" t="s">
        <v>35</v>
      </c>
      <c r="D11" s="38"/>
      <c r="E11" s="91"/>
    </row>
    <row r="12" spans="1:5" ht="12">
      <c r="A12" s="37" t="s">
        <v>66</v>
      </c>
      <c r="B12" s="59">
        <v>570.649</v>
      </c>
      <c r="C12" s="59">
        <v>568.816</v>
      </c>
      <c r="D12" s="38">
        <f>B12-C12</f>
        <v>1.83299999999997</v>
      </c>
      <c r="E12" s="41">
        <f>B12/C12-1</f>
        <v>0.003222483193159098</v>
      </c>
    </row>
    <row r="13" spans="1:5" ht="12">
      <c r="A13" s="54" t="s">
        <v>36</v>
      </c>
      <c r="B13" s="30">
        <v>185</v>
      </c>
      <c r="C13" s="30">
        <v>189</v>
      </c>
      <c r="D13" s="75">
        <f>B13-C13</f>
        <v>-4</v>
      </c>
      <c r="E13" s="57">
        <f>B13/C13-1</f>
        <v>-0.021164021164021163</v>
      </c>
    </row>
    <row r="15" spans="1:5" ht="12">
      <c r="A15" s="111" t="s">
        <v>45</v>
      </c>
      <c r="B15" s="107">
        <f>+B3</f>
        <v>44469</v>
      </c>
      <c r="C15" s="107">
        <f>+C10</f>
        <v>44104</v>
      </c>
      <c r="D15" s="108" t="s">
        <v>13</v>
      </c>
      <c r="E15" s="110" t="s">
        <v>14</v>
      </c>
    </row>
    <row r="16" spans="1:5" ht="12">
      <c r="A16" s="37" t="s">
        <v>20</v>
      </c>
      <c r="B16" s="59">
        <f>B8</f>
        <v>29.43840193999999</v>
      </c>
      <c r="C16" s="59">
        <f>D8</f>
        <v>27.077660139999974</v>
      </c>
      <c r="D16" s="38">
        <f>B16-C16</f>
        <v>2.3607418000000173</v>
      </c>
      <c r="E16" s="41">
        <f>B16/C16-1</f>
        <v>0.08718411368612511</v>
      </c>
    </row>
    <row r="17" spans="1:5" ht="12">
      <c r="A17" s="37" t="s">
        <v>21</v>
      </c>
      <c r="B17" s="59">
        <f>Ambiente!B26</f>
        <v>883.2733896000013</v>
      </c>
      <c r="C17" s="59">
        <f>Ambiente!C26</f>
        <v>806.2</v>
      </c>
      <c r="D17" s="38">
        <f>B17-C17</f>
        <v>77.07338960000129</v>
      </c>
      <c r="E17" s="41">
        <f>B17/C17-1</f>
        <v>0.09560083056313728</v>
      </c>
    </row>
    <row r="18" spans="1:5" ht="12">
      <c r="A18" s="54" t="s">
        <v>22</v>
      </c>
      <c r="B18" s="60">
        <f>+B16/B17</f>
        <v>0.03332875447921221</v>
      </c>
      <c r="C18" s="60">
        <f>+C16/C17</f>
        <v>0.033586777648226214</v>
      </c>
      <c r="D18" s="61">
        <f>+(B18-C18)*100</f>
        <v>-0.025802316901400724</v>
      </c>
      <c r="E18" s="62"/>
    </row>
    <row r="20" ht="12">
      <c r="C20" s="76"/>
    </row>
  </sheetData>
  <sheetProtection/>
  <printOptions/>
  <pageMargins left="0.2" right="0.17" top="1" bottom="1" header="0.5" footer="0.5"/>
  <pageSetup fitToHeight="1" fitToWidth="1" horizontalDpi="600" verticalDpi="600" orientation="portrait" paperSize="9" scale="81" r:id="rId2"/>
  <ignoredErrors>
    <ignoredError sqref="C8" formula="1"/>
    <ignoredError sqref="B8 D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Pereira Biondi Oliveira Manuela</cp:lastModifiedBy>
  <cp:lastPrinted>2010-05-07T12:03:19Z</cp:lastPrinted>
  <dcterms:created xsi:type="dcterms:W3CDTF">2008-08-08T14:48:29Z</dcterms:created>
  <dcterms:modified xsi:type="dcterms:W3CDTF">2021-11-03T08:27:07Z</dcterms:modified>
  <cp:category/>
  <cp:version/>
  <cp:contentType/>
  <cp:contentStatus/>
</cp:coreProperties>
</file>