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815" windowWidth="15195" windowHeight="8325" tabRatio="741" activeTab="0"/>
  </bookViews>
  <sheets>
    <sheet name="Conto economico" sheetId="1" r:id="rId1"/>
    <sheet name="PFN" sheetId="2" r:id="rId2"/>
    <sheet name="Gas" sheetId="3" r:id="rId3"/>
    <sheet name="Energia elettrica" sheetId="4" r:id="rId4"/>
    <sheet name="Acqua" sheetId="5" r:id="rId5"/>
    <sheet name="Ambiente" sheetId="6" r:id="rId6"/>
    <sheet name="Altri" sheetId="7" r:id="rId7"/>
  </sheets>
  <definedNames/>
  <calcPr fullCalcOnLoad="1"/>
</workbook>
</file>

<file path=xl/sharedStrings.xml><?xml version="1.0" encoding="utf-8"?>
<sst xmlns="http://schemas.openxmlformats.org/spreadsheetml/2006/main" count="178" uniqueCount="94">
  <si>
    <t xml:space="preserve">Ricavi </t>
  </si>
  <si>
    <t>Altri ricavi operativi</t>
  </si>
  <si>
    <t>Costi per servizi</t>
  </si>
  <si>
    <t>Costi del personale</t>
  </si>
  <si>
    <t>Altre spese operative</t>
  </si>
  <si>
    <t>Costi capitalizzati</t>
  </si>
  <si>
    <t xml:space="preserve">Conto economico                                                              </t>
  </si>
  <si>
    <t>Dati quantitativi</t>
  </si>
  <si>
    <t>Var. Ass.</t>
  </si>
  <si>
    <t>Var. %</t>
  </si>
  <si>
    <t>- di cui volumi Trading</t>
  </si>
  <si>
    <t>Inc%</t>
  </si>
  <si>
    <t>Ricavi</t>
  </si>
  <si>
    <t>Costi operativi</t>
  </si>
  <si>
    <t>Margine operativo lordo</t>
  </si>
  <si>
    <t>Margine operativo lordo area</t>
  </si>
  <si>
    <t>Margine operativo lordo gruppo</t>
  </si>
  <si>
    <t>Peso percentuale</t>
  </si>
  <si>
    <t>Fognatura</t>
  </si>
  <si>
    <t>Depurazione</t>
  </si>
  <si>
    <t>Rifiuti urbani</t>
  </si>
  <si>
    <t>Rifiuti da mercato</t>
  </si>
  <si>
    <t>Rifiuti trattati per tipologia</t>
  </si>
  <si>
    <t>Discariche</t>
  </si>
  <si>
    <t>Termovalorizzatori</t>
  </si>
  <si>
    <t>Impianti di selezione</t>
  </si>
  <si>
    <t>Impianti di compostaggio</t>
  </si>
  <si>
    <t>Imp. di inertizzazione e chimico-fisici</t>
  </si>
  <si>
    <t>Altro</t>
  </si>
  <si>
    <t>Rifiuti trattati per impianto</t>
  </si>
  <si>
    <t>Illuminazione pubblica</t>
  </si>
  <si>
    <t>Comuni serviti</t>
  </si>
  <si>
    <t>a</t>
  </si>
  <si>
    <t>Disponibilità liquide</t>
  </si>
  <si>
    <t>b</t>
  </si>
  <si>
    <t>c</t>
  </si>
  <si>
    <t>e</t>
  </si>
  <si>
    <t>Crediti finanziari non correnti</t>
  </si>
  <si>
    <t>(mln €)</t>
  </si>
  <si>
    <t>Rifiuti commercializzati</t>
  </si>
  <si>
    <t>Sottoprodotti impianti</t>
  </si>
  <si>
    <t>Attribuibile:</t>
  </si>
  <si>
    <t>Azionisti della Controllante</t>
  </si>
  <si>
    <t>Azionisti di minoranza</t>
  </si>
  <si>
    <t>Acquedotto</t>
  </si>
  <si>
    <t>Ammortamenti, accantonamenti e svalutazioni</t>
  </si>
  <si>
    <t>€ / milioni</t>
  </si>
  <si>
    <r>
      <t xml:space="preserve">Posizione Finanziaria Netta </t>
    </r>
    <r>
      <rPr>
        <i/>
        <sz val="9"/>
        <color indexed="9"/>
        <rFont val="Arial"/>
        <family val="2"/>
      </rPr>
      <t>(Mln €)</t>
    </r>
  </si>
  <si>
    <r>
      <t xml:space="preserve">Volumi distribuiti </t>
    </r>
    <r>
      <rPr>
        <i/>
        <sz val="9"/>
        <color indexed="8"/>
        <rFont val="Arial"/>
        <family val="2"/>
      </rPr>
      <t>(milioni di mcubi)</t>
    </r>
  </si>
  <si>
    <r>
      <t xml:space="preserve">Volumi venduti </t>
    </r>
    <r>
      <rPr>
        <i/>
        <sz val="9"/>
        <color indexed="8"/>
        <rFont val="Arial"/>
        <family val="2"/>
      </rPr>
      <t>(milioni di mcubi)</t>
    </r>
  </si>
  <si>
    <r>
      <t xml:space="preserve">Volumi calore distribuiti </t>
    </r>
    <r>
      <rPr>
        <i/>
        <sz val="9"/>
        <color indexed="8"/>
        <rFont val="Arial"/>
        <family val="2"/>
      </rPr>
      <t>(Gwht)</t>
    </r>
  </si>
  <si>
    <r>
      <t xml:space="preserve">Conto economico </t>
    </r>
    <r>
      <rPr>
        <i/>
        <sz val="9"/>
        <color indexed="9"/>
        <rFont val="Arial"/>
        <family val="2"/>
      </rPr>
      <t>(mln €)</t>
    </r>
  </si>
  <si>
    <r>
      <t xml:space="preserve">Volumi venduti </t>
    </r>
    <r>
      <rPr>
        <i/>
        <sz val="9"/>
        <color indexed="8"/>
        <rFont val="Arial"/>
        <family val="2"/>
      </rPr>
      <t>(Gw/h)</t>
    </r>
  </si>
  <si>
    <r>
      <t xml:space="preserve">Volumi distribuiti </t>
    </r>
    <r>
      <rPr>
        <i/>
        <sz val="9"/>
        <color indexed="8"/>
        <rFont val="Arial"/>
        <family val="2"/>
      </rPr>
      <t>(Gw/h)</t>
    </r>
  </si>
  <si>
    <r>
      <t xml:space="preserve">Dati Quantitativi </t>
    </r>
    <r>
      <rPr>
        <i/>
        <sz val="9"/>
        <color indexed="9"/>
        <rFont val="Arial"/>
        <family val="2"/>
      </rPr>
      <t>(migliaia di tonnellate)</t>
    </r>
  </si>
  <si>
    <r>
      <t xml:space="preserve">Punti luce </t>
    </r>
    <r>
      <rPr>
        <i/>
        <sz val="9"/>
        <color indexed="8"/>
        <rFont val="Arial"/>
        <family val="2"/>
      </rPr>
      <t>(migliaia)</t>
    </r>
  </si>
  <si>
    <t>g</t>
  </si>
  <si>
    <t>i</t>
  </si>
  <si>
    <t>k</t>
  </si>
  <si>
    <t>Mezzi equivalenti a disponibilità liquide</t>
  </si>
  <si>
    <t>Altre attività finanziarie correnti</t>
  </si>
  <si>
    <t>Debito finanziario corrente</t>
  </si>
  <si>
    <t>f</t>
  </si>
  <si>
    <t>Parte corrente del debito finanziario non corrente</t>
  </si>
  <si>
    <t>h</t>
  </si>
  <si>
    <t>Debito finanziario non corrente</t>
  </si>
  <si>
    <t>j</t>
  </si>
  <si>
    <t>Strumenti di debito</t>
  </si>
  <si>
    <t>Debiti commerciali e altri debiti non correnti</t>
  </si>
  <si>
    <t>l</t>
  </si>
  <si>
    <t>m</t>
  </si>
  <si>
    <t>Indebitamento finanziario netto (NetDebt)</t>
  </si>
  <si>
    <r>
      <t>Liquidità</t>
    </r>
    <r>
      <rPr>
        <sz val="9"/>
        <color indexed="8"/>
        <rFont val="Arial"/>
        <family val="2"/>
      </rPr>
      <t xml:space="preserve"> (a+b+c)</t>
    </r>
  </si>
  <si>
    <r>
      <t>Indebitamento finanziario corrente</t>
    </r>
    <r>
      <rPr>
        <sz val="9"/>
        <color indexed="8"/>
        <rFont val="Arial"/>
        <family val="2"/>
      </rPr>
      <t xml:space="preserve"> (e+f)</t>
    </r>
  </si>
  <si>
    <r>
      <t xml:space="preserve">Indebitamento finanziario corrente netto </t>
    </r>
    <r>
      <rPr>
        <sz val="9"/>
        <color indexed="8"/>
        <rFont val="Arial"/>
        <family val="2"/>
      </rPr>
      <t>(g-d)</t>
    </r>
  </si>
  <si>
    <r>
      <t xml:space="preserve">Indebitamento finanziario non corrente </t>
    </r>
    <r>
      <rPr>
        <sz val="9"/>
        <color indexed="8"/>
        <rFont val="Arial"/>
        <family val="2"/>
      </rPr>
      <t>(i+j+l)</t>
    </r>
  </si>
  <si>
    <r>
      <t xml:space="preserve">Totale indebitamento finanziario </t>
    </r>
    <r>
      <rPr>
        <sz val="9"/>
        <color indexed="8"/>
        <rFont val="Arial"/>
        <family val="2"/>
      </rPr>
      <t>(h+l)</t>
    </r>
  </si>
  <si>
    <t>Indebitamento finanziario netto (esclusa opzione di vendita)</t>
  </si>
  <si>
    <t>Quota nominale - fair value opzione di vendita</t>
  </si>
  <si>
    <t>Quota dividendi futuri - fair value opzione di vendita</t>
  </si>
  <si>
    <t>Indebitamento finanziario netto con opzione di vendita rettificata (NetDebt put option adj)</t>
  </si>
  <si>
    <t xml:space="preserve">Materie prime e materiali </t>
  </si>
  <si>
    <t>Margine operativo lordo adjusted</t>
  </si>
  <si>
    <t>Margine operativo netto adjusted</t>
  </si>
  <si>
    <t>Gestione finanziaria</t>
  </si>
  <si>
    <t>Altri ricavi (costi) non operativi</t>
  </si>
  <si>
    <t>Risultato ante-imposte adjusted</t>
  </si>
  <si>
    <t>Imposte</t>
  </si>
  <si>
    <t>Risultato netto adjusted</t>
  </si>
  <si>
    <t>Risultato da special item</t>
  </si>
  <si>
    <t>Utile netto adjusted</t>
  </si>
  <si>
    <t>* si intendono i risultati adjusted come evidenziato nel capitolo 1.02 della relazione sulla gestione</t>
  </si>
  <si>
    <t>30/09/2022*</t>
  </si>
  <si>
    <t>30/09/2021*</t>
  </si>
</sst>
</file>

<file path=xl/styles.xml><?xml version="1.0" encoding="utf-8"?>
<styleSheet xmlns="http://schemas.openxmlformats.org/spreadsheetml/2006/main">
  <numFmts count="5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&quot;€&quot;\ #,##0;\-&quot;€&quot;\ #,##0"/>
    <numFmt numFmtId="171" formatCode="&quot;€&quot;\ #,##0;[Red]\-&quot;€&quot;\ #,##0"/>
    <numFmt numFmtId="172" formatCode="&quot;€&quot;\ #,##0.00;\-&quot;€&quot;\ #,##0.00"/>
    <numFmt numFmtId="173" formatCode="&quot;€&quot;\ #,##0.00;[Red]\-&quot;€&quot;\ #,##0.00"/>
    <numFmt numFmtId="174" formatCode="_-&quot;€&quot;\ * #,##0_-;\-&quot;€&quot;\ * #,##0_-;_-&quot;€&quot;\ * &quot;-&quot;_-;_-@_-"/>
    <numFmt numFmtId="175" formatCode="_-&quot;€&quot;\ * #,##0.00_-;\-&quot;€&quot;\ * #,##0.00_-;_-&quot;€&quot;\ * &quot;-&quot;??_-;_-@_-"/>
    <numFmt numFmtId="176" formatCode="_-&quot;L.&quot;\ * #,##0.00_-;\-&quot;L.&quot;\ * #,##0.00_-;_-&quot;L.&quot;\ * &quot;-&quot;??_-;_-@_-"/>
    <numFmt numFmtId="177" formatCode="_-&quot;L.&quot;\ * #,##0_-;\-&quot;L.&quot;\ * #,##0_-;_-&quot;L.&quot;\ * &quot;-&quot;_-;_-@_-"/>
    <numFmt numFmtId="178" formatCode="dd\-mmm\-yyyy"/>
    <numFmt numFmtId="179" formatCode="[$-410]d\-mmm\-yy;@"/>
    <numFmt numFmtId="180" formatCode="#,##0.000;\-#,##0.000"/>
    <numFmt numFmtId="181" formatCode="[$-410]d\-mmm\-yyyy;@"/>
    <numFmt numFmtId="182" formatCode="#,##0;\(#,##0\)"/>
    <numFmt numFmtId="183" formatCode="_-* #,##0_-;\-* #,##0_-;_-* &quot;-&quot;??_-;_-@_-"/>
    <numFmt numFmtId="184" formatCode="_-* #,##0.0_-;\-* #,##0.0_-;_-* &quot;-&quot;??_-;_-@_-"/>
    <numFmt numFmtId="185" formatCode="_-* #,##0.0_-;\-* #,##0.0_-;_-* &quot;-&quot;?_-;_-@_-"/>
    <numFmt numFmtId="186" formatCode="0.0%"/>
    <numFmt numFmtId="187" formatCode="\+0.0%;\(0.0%\)"/>
    <numFmt numFmtId="188" formatCode="\+#,##0.0;\(#,##0.0\)"/>
    <numFmt numFmtId="189" formatCode="0.0"/>
    <numFmt numFmtId="190" formatCode="\ #,##0.0;\(\ #,##0.0\)"/>
    <numFmt numFmtId="191" formatCode="mmm\-yyyy"/>
    <numFmt numFmtId="192" formatCode="0.0000"/>
    <numFmt numFmtId="193" formatCode="0.000"/>
    <numFmt numFmtId="194" formatCode="[$-410]dddd\ d\ mmmm\ yyyy"/>
    <numFmt numFmtId="195" formatCode="0.00000"/>
    <numFmt numFmtId="196" formatCode="\(#,##0.0\);\+#,##0.0"/>
    <numFmt numFmtId="197" formatCode="#,##0.0"/>
    <numFmt numFmtId="198" formatCode="#,##0.00;\(#,##0\)"/>
    <numFmt numFmtId="199" formatCode="0.0\ &quot;p.p&quot;"/>
    <numFmt numFmtId="200" formatCode="\+0.0\ &quot;p.p&quot;;\(0.0\)\ &quot;p.p.&quot;"/>
    <numFmt numFmtId="201" formatCode="#,##0.0;\(#,##0.0\)"/>
    <numFmt numFmtId="202" formatCode="#,##0.0;\(#,##0.0\);_-* &quot;-&quot;?;_-@_-"/>
    <numFmt numFmtId="203" formatCode="#,##0.0;\(#,##0.0\);\-"/>
    <numFmt numFmtId="204" formatCode="&quot;Sì&quot;;&quot;Sì&quot;;&quot;No&quot;"/>
    <numFmt numFmtId="205" formatCode="&quot;Vero&quot;;&quot;Vero&quot;;&quot;Falso&quot;"/>
    <numFmt numFmtId="206" formatCode="&quot;Attivo&quot;;&quot;Attivo&quot;;&quot;Inattivo&quot;"/>
    <numFmt numFmtId="207" formatCode="[$€-2]\ #.##000_);[Red]\([$€-2]\ #.##000\)"/>
    <numFmt numFmtId="208" formatCode="\ #,##0.0;\(#,##0.0\)"/>
    <numFmt numFmtId="209" formatCode="_-* #,##0.000_-;\-* #,##0.000_-;_-* &quot;-&quot;??_-;_-@_-"/>
    <numFmt numFmtId="210" formatCode="[$-809]dd\ mmmm\ yyyy"/>
    <numFmt numFmtId="211" formatCode="yyyy\-mm\-dd;@"/>
  </numFmts>
  <fonts count="51">
    <font>
      <sz val="10"/>
      <name val="Arial"/>
      <family val="0"/>
    </font>
    <font>
      <sz val="10"/>
      <name val="Arial Narrow"/>
      <family val="2"/>
    </font>
    <font>
      <sz val="8"/>
      <name val="Arial"/>
      <family val="2"/>
    </font>
    <font>
      <b/>
      <i/>
      <sz val="9"/>
      <color indexed="8"/>
      <name val="Arial"/>
      <family val="2"/>
    </font>
    <font>
      <i/>
      <sz val="9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i/>
      <sz val="9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i/>
      <sz val="9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color indexed="9"/>
      <name val="Arial"/>
      <family val="2"/>
    </font>
    <font>
      <b/>
      <i/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9"/>
      <color theme="0"/>
      <name val="Arial"/>
      <family val="2"/>
    </font>
    <font>
      <b/>
      <i/>
      <sz val="9"/>
      <color theme="0"/>
      <name val="Arial"/>
      <family val="2"/>
    </font>
    <font>
      <i/>
      <sz val="9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54974"/>
        <bgColor indexed="64"/>
      </patternFill>
    </fill>
    <fill>
      <patternFill patternType="solid">
        <fgColor rgb="FFCFEBF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62356"/>
        <bgColor indexed="64"/>
      </patternFill>
    </fill>
    <fill>
      <patternFill patternType="solid">
        <fgColor rgb="FFED7F00"/>
        <bgColor indexed="64"/>
      </patternFill>
    </fill>
    <fill>
      <patternFill patternType="solid">
        <fgColor rgb="FF009B57"/>
        <bgColor indexed="64"/>
      </patternFill>
    </fill>
    <fill>
      <patternFill patternType="solid">
        <fgColor theme="0" tint="-0.499969989061355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37" fontId="1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37" fontId="48" fillId="33" borderId="10" xfId="47" applyFont="1" applyFill="1" applyBorder="1" applyAlignment="1" applyProtection="1">
      <alignment horizontal="left" vertical="center"/>
      <protection hidden="1"/>
    </xf>
    <xf numFmtId="37" fontId="6" fillId="34" borderId="11" xfId="47" applyFont="1" applyFill="1" applyBorder="1" applyAlignment="1" applyProtection="1">
      <alignment horizontal="left" vertical="center" wrapText="1"/>
      <protection hidden="1"/>
    </xf>
    <xf numFmtId="0" fontId="5" fillId="35" borderId="0" xfId="0" applyFont="1" applyFill="1" applyAlignment="1">
      <alignment vertical="center"/>
    </xf>
    <xf numFmtId="37" fontId="8" fillId="35" borderId="0" xfId="47" applyFont="1" applyFill="1" applyAlignment="1" applyProtection="1">
      <alignment vertical="center" wrapText="1"/>
      <protection hidden="1"/>
    </xf>
    <xf numFmtId="37" fontId="6" fillId="35" borderId="0" xfId="47" applyFont="1" applyFill="1" applyAlignment="1" applyProtection="1">
      <alignment vertical="center" wrapText="1"/>
      <protection hidden="1"/>
    </xf>
    <xf numFmtId="186" fontId="5" fillId="35" borderId="0" xfId="50" applyNumberFormat="1" applyFont="1" applyFill="1" applyAlignment="1">
      <alignment vertical="center"/>
    </xf>
    <xf numFmtId="182" fontId="5" fillId="35" borderId="0" xfId="0" applyNumberFormat="1" applyFont="1" applyFill="1" applyAlignment="1">
      <alignment vertical="center"/>
    </xf>
    <xf numFmtId="37" fontId="8" fillId="35" borderId="12" xfId="47" applyFont="1" applyFill="1" applyBorder="1" applyAlignment="1" applyProtection="1">
      <alignment vertical="center" wrapText="1"/>
      <protection hidden="1"/>
    </xf>
    <xf numFmtId="37" fontId="6" fillId="35" borderId="11" xfId="47" applyFont="1" applyFill="1" applyBorder="1" applyAlignment="1" applyProtection="1">
      <alignment vertical="center" wrapText="1"/>
      <protection hidden="1"/>
    </xf>
    <xf numFmtId="201" fontId="6" fillId="35" borderId="0" xfId="47" applyNumberFormat="1" applyFont="1" applyFill="1" applyAlignment="1" applyProtection="1">
      <alignment vertical="center"/>
      <protection hidden="1"/>
    </xf>
    <xf numFmtId="201" fontId="9" fillId="35" borderId="12" xfId="47" applyNumberFormat="1" applyFont="1" applyFill="1" applyBorder="1" applyAlignment="1" applyProtection="1">
      <alignment vertical="center"/>
      <protection locked="0"/>
    </xf>
    <xf numFmtId="201" fontId="5" fillId="35" borderId="0" xfId="0" applyNumberFormat="1" applyFont="1" applyFill="1" applyAlignment="1">
      <alignment vertical="center"/>
    </xf>
    <xf numFmtId="201" fontId="6" fillId="35" borderId="0" xfId="47" applyNumberFormat="1" applyFont="1" applyFill="1" applyAlignment="1" applyProtection="1">
      <alignment horizontal="right" vertical="center"/>
      <protection hidden="1"/>
    </xf>
    <xf numFmtId="201" fontId="10" fillId="35" borderId="0" xfId="0" applyNumberFormat="1" applyFont="1" applyFill="1" applyAlignment="1">
      <alignment vertical="center"/>
    </xf>
    <xf numFmtId="201" fontId="5" fillId="35" borderId="11" xfId="47" applyNumberFormat="1" applyFont="1" applyFill="1" applyBorder="1" applyAlignment="1" applyProtection="1">
      <alignment vertical="center"/>
      <protection locked="0"/>
    </xf>
    <xf numFmtId="37" fontId="8" fillId="35" borderId="12" xfId="47" applyFont="1" applyFill="1" applyBorder="1" applyAlignment="1" applyProtection="1">
      <alignment vertical="center"/>
      <protection hidden="1"/>
    </xf>
    <xf numFmtId="37" fontId="6" fillId="35" borderId="0" xfId="47" applyFont="1" applyFill="1" applyAlignment="1" applyProtection="1">
      <alignment vertical="center"/>
      <protection hidden="1"/>
    </xf>
    <xf numFmtId="184" fontId="6" fillId="35" borderId="0" xfId="44" applyNumberFormat="1" applyFont="1" applyFill="1" applyAlignment="1" applyProtection="1">
      <alignment horizontal="right" vertical="center"/>
      <protection hidden="1"/>
    </xf>
    <xf numFmtId="184" fontId="8" fillId="35" borderId="12" xfId="44" applyNumberFormat="1" applyFont="1" applyFill="1" applyBorder="1" applyAlignment="1" applyProtection="1">
      <alignment horizontal="right" vertical="center"/>
      <protection hidden="1"/>
    </xf>
    <xf numFmtId="37" fontId="8" fillId="35" borderId="0" xfId="47" applyFont="1" applyFill="1" applyAlignment="1" applyProtection="1">
      <alignment vertical="center"/>
      <protection hidden="1"/>
    </xf>
    <xf numFmtId="37" fontId="6" fillId="35" borderId="0" xfId="47" applyFont="1" applyFill="1" applyAlignment="1" applyProtection="1">
      <alignment horizontal="left" vertical="center"/>
      <protection hidden="1"/>
    </xf>
    <xf numFmtId="0" fontId="5" fillId="35" borderId="12" xfId="0" applyFont="1" applyFill="1" applyBorder="1" applyAlignment="1">
      <alignment vertical="center"/>
    </xf>
    <xf numFmtId="0" fontId="9" fillId="35" borderId="0" xfId="0" applyFont="1" applyFill="1" applyAlignment="1">
      <alignment vertical="center"/>
    </xf>
    <xf numFmtId="0" fontId="5" fillId="35" borderId="11" xfId="0" applyFont="1" applyFill="1" applyBorder="1" applyAlignment="1">
      <alignment vertical="center"/>
    </xf>
    <xf numFmtId="37" fontId="48" fillId="33" borderId="13" xfId="47" applyFont="1" applyFill="1" applyBorder="1" applyAlignment="1" applyProtection="1">
      <alignment horizontal="left" vertical="center"/>
      <protection hidden="1"/>
    </xf>
    <xf numFmtId="37" fontId="48" fillId="33" borderId="11" xfId="47" applyFont="1" applyFill="1" applyBorder="1" applyAlignment="1" applyProtection="1">
      <alignment horizontal="left" vertical="center"/>
      <protection hidden="1"/>
    </xf>
    <xf numFmtId="0" fontId="8" fillId="35" borderId="14" xfId="0" applyFont="1" applyFill="1" applyBorder="1" applyAlignment="1">
      <alignment vertical="center" wrapText="1"/>
    </xf>
    <xf numFmtId="186" fontId="3" fillId="35" borderId="0" xfId="50" applyNumberFormat="1" applyFont="1" applyFill="1" applyBorder="1" applyAlignment="1">
      <alignment vertical="center" wrapText="1"/>
    </xf>
    <xf numFmtId="188" fontId="8" fillId="35" borderId="0" xfId="0" applyNumberFormat="1" applyFont="1" applyFill="1" applyBorder="1" applyAlignment="1">
      <alignment vertical="center" wrapText="1"/>
    </xf>
    <xf numFmtId="187" fontId="8" fillId="35" borderId="15" xfId="50" applyNumberFormat="1" applyFont="1" applyFill="1" applyBorder="1" applyAlignment="1">
      <alignment vertical="center" wrapText="1"/>
    </xf>
    <xf numFmtId="0" fontId="6" fillId="35" borderId="14" xfId="0" applyFont="1" applyFill="1" applyBorder="1" applyAlignment="1">
      <alignment vertical="center" wrapText="1"/>
    </xf>
    <xf numFmtId="188" fontId="6" fillId="35" borderId="0" xfId="0" applyNumberFormat="1" applyFont="1" applyFill="1" applyBorder="1" applyAlignment="1">
      <alignment vertical="center" wrapText="1"/>
    </xf>
    <xf numFmtId="187" fontId="4" fillId="35" borderId="0" xfId="50" applyNumberFormat="1" applyFont="1" applyFill="1" applyBorder="1" applyAlignment="1">
      <alignment vertical="center" wrapText="1"/>
    </xf>
    <xf numFmtId="196" fontId="6" fillId="35" borderId="0" xfId="0" applyNumberFormat="1" applyFont="1" applyFill="1" applyBorder="1" applyAlignment="1">
      <alignment vertical="center" wrapText="1"/>
    </xf>
    <xf numFmtId="187" fontId="6" fillId="35" borderId="15" xfId="50" applyNumberFormat="1" applyFont="1" applyFill="1" applyBorder="1" applyAlignment="1">
      <alignment vertical="center" wrapText="1"/>
    </xf>
    <xf numFmtId="190" fontId="6" fillId="35" borderId="0" xfId="44" applyNumberFormat="1" applyFont="1" applyFill="1" applyBorder="1" applyAlignment="1">
      <alignment vertical="center" wrapText="1"/>
    </xf>
    <xf numFmtId="186" fontId="4" fillId="35" borderId="0" xfId="50" applyNumberFormat="1" applyFont="1" applyFill="1" applyBorder="1" applyAlignment="1">
      <alignment vertical="center" wrapText="1"/>
    </xf>
    <xf numFmtId="0" fontId="8" fillId="35" borderId="16" xfId="0" applyFont="1" applyFill="1" applyBorder="1" applyAlignment="1">
      <alignment vertical="center" wrapText="1"/>
    </xf>
    <xf numFmtId="189" fontId="9" fillId="35" borderId="12" xfId="0" applyNumberFormat="1" applyFont="1" applyFill="1" applyBorder="1" applyAlignment="1">
      <alignment vertical="center"/>
    </xf>
    <xf numFmtId="186" fontId="3" fillId="35" borderId="12" xfId="50" applyNumberFormat="1" applyFont="1" applyFill="1" applyBorder="1" applyAlignment="1">
      <alignment vertical="center" wrapText="1"/>
    </xf>
    <xf numFmtId="188" fontId="8" fillId="35" borderId="12" xfId="0" applyNumberFormat="1" applyFont="1" applyFill="1" applyBorder="1" applyAlignment="1">
      <alignment vertical="center" wrapText="1"/>
    </xf>
    <xf numFmtId="187" fontId="8" fillId="35" borderId="17" xfId="50" applyNumberFormat="1" applyFont="1" applyFill="1" applyBorder="1" applyAlignment="1">
      <alignment vertical="center" wrapText="1"/>
    </xf>
    <xf numFmtId="184" fontId="6" fillId="35" borderId="0" xfId="44" applyNumberFormat="1" applyFont="1" applyFill="1" applyBorder="1" applyAlignment="1">
      <alignment vertical="center" wrapText="1"/>
    </xf>
    <xf numFmtId="188" fontId="6" fillId="35" borderId="0" xfId="44" applyNumberFormat="1" applyFont="1" applyFill="1" applyBorder="1" applyAlignment="1">
      <alignment vertical="center" wrapText="1"/>
    </xf>
    <xf numFmtId="0" fontId="4" fillId="35" borderId="14" xfId="0" applyFont="1" applyFill="1" applyBorder="1" applyAlignment="1">
      <alignment horizontal="right" vertical="center" wrapText="1"/>
    </xf>
    <xf numFmtId="184" fontId="4" fillId="35" borderId="0" xfId="44" applyNumberFormat="1" applyFont="1" applyFill="1" applyBorder="1" applyAlignment="1">
      <alignment vertical="center" wrapText="1"/>
    </xf>
    <xf numFmtId="187" fontId="4" fillId="35" borderId="15" xfId="50" applyNumberFormat="1" applyFont="1" applyFill="1" applyBorder="1" applyAlignment="1">
      <alignment vertical="center" wrapText="1"/>
    </xf>
    <xf numFmtId="0" fontId="6" fillId="35" borderId="13" xfId="0" applyFont="1" applyFill="1" applyBorder="1" applyAlignment="1">
      <alignment vertical="center" wrapText="1"/>
    </xf>
    <xf numFmtId="189" fontId="5" fillId="35" borderId="11" xfId="0" applyNumberFormat="1" applyFont="1" applyFill="1" applyBorder="1" applyAlignment="1">
      <alignment vertical="center"/>
    </xf>
    <xf numFmtId="188" fontId="6" fillId="35" borderId="11" xfId="44" applyNumberFormat="1" applyFont="1" applyFill="1" applyBorder="1" applyAlignment="1">
      <alignment vertical="center" wrapText="1"/>
    </xf>
    <xf numFmtId="187" fontId="6" fillId="35" borderId="18" xfId="50" applyNumberFormat="1" applyFont="1" applyFill="1" applyBorder="1" applyAlignment="1">
      <alignment vertical="center" wrapText="1"/>
    </xf>
    <xf numFmtId="0" fontId="4" fillId="35" borderId="0" xfId="0" applyFont="1" applyFill="1" applyBorder="1" applyAlignment="1">
      <alignment horizontal="left" vertical="center" wrapText="1"/>
    </xf>
    <xf numFmtId="189" fontId="5" fillId="35" borderId="0" xfId="0" applyNumberFormat="1" applyFont="1" applyFill="1" applyAlignment="1">
      <alignment vertical="center"/>
    </xf>
    <xf numFmtId="186" fontId="6" fillId="35" borderId="11" xfId="50" applyNumberFormat="1" applyFont="1" applyFill="1" applyBorder="1" applyAlignment="1">
      <alignment vertical="center" wrapText="1"/>
    </xf>
    <xf numFmtId="200" fontId="6" fillId="35" borderId="11" xfId="0" applyNumberFormat="1" applyFont="1" applyFill="1" applyBorder="1" applyAlignment="1" quotePrefix="1">
      <alignment horizontal="right" vertical="center" wrapText="1"/>
    </xf>
    <xf numFmtId="0" fontId="5" fillId="35" borderId="18" xfId="0" applyFont="1" applyFill="1" applyBorder="1" applyAlignment="1">
      <alignment vertical="center"/>
    </xf>
    <xf numFmtId="0" fontId="48" fillId="36" borderId="16" xfId="0" applyFont="1" applyFill="1" applyBorder="1" applyAlignment="1">
      <alignment horizontal="center" vertical="center" wrapText="1"/>
    </xf>
    <xf numFmtId="15" fontId="48" fillId="36" borderId="12" xfId="0" applyNumberFormat="1" applyFont="1" applyFill="1" applyBorder="1" applyAlignment="1">
      <alignment horizontal="right" vertical="center" wrapText="1"/>
    </xf>
    <xf numFmtId="15" fontId="49" fillId="36" borderId="12" xfId="0" applyNumberFormat="1" applyFont="1" applyFill="1" applyBorder="1" applyAlignment="1">
      <alignment horizontal="right" vertical="center" wrapText="1"/>
    </xf>
    <xf numFmtId="0" fontId="49" fillId="36" borderId="12" xfId="0" applyFont="1" applyFill="1" applyBorder="1" applyAlignment="1">
      <alignment horizontal="right" vertical="center" wrapText="1"/>
    </xf>
    <xf numFmtId="0" fontId="48" fillId="36" borderId="12" xfId="0" applyFont="1" applyFill="1" applyBorder="1" applyAlignment="1">
      <alignment horizontal="right" vertical="center" wrapText="1"/>
    </xf>
    <xf numFmtId="15" fontId="48" fillId="36" borderId="17" xfId="0" applyNumberFormat="1" applyFont="1" applyFill="1" applyBorder="1" applyAlignment="1">
      <alignment horizontal="right" vertical="center" wrapText="1"/>
    </xf>
    <xf numFmtId="0" fontId="48" fillId="36" borderId="17" xfId="0" applyFont="1" applyFill="1" applyBorder="1" applyAlignment="1">
      <alignment horizontal="right" vertical="center" wrapText="1"/>
    </xf>
    <xf numFmtId="0" fontId="50" fillId="36" borderId="16" xfId="0" applyFont="1" applyFill="1" applyBorder="1" applyAlignment="1">
      <alignment horizontal="center" vertical="center" wrapText="1"/>
    </xf>
    <xf numFmtId="187" fontId="6" fillId="35" borderId="0" xfId="50" applyNumberFormat="1" applyFont="1" applyFill="1" applyBorder="1" applyAlignment="1">
      <alignment vertical="center" wrapText="1"/>
    </xf>
    <xf numFmtId="0" fontId="6" fillId="35" borderId="0" xfId="0" applyFont="1" applyFill="1" applyBorder="1" applyAlignment="1">
      <alignment vertical="center" wrapText="1"/>
    </xf>
    <xf numFmtId="189" fontId="8" fillId="35" borderId="0" xfId="0" applyNumberFormat="1" applyFont="1" applyFill="1" applyBorder="1" applyAlignment="1">
      <alignment vertical="center" wrapText="1"/>
    </xf>
    <xf numFmtId="189" fontId="8" fillId="35" borderId="12" xfId="0" applyNumberFormat="1" applyFont="1" applyFill="1" applyBorder="1" applyAlignment="1">
      <alignment vertical="center" wrapText="1"/>
    </xf>
    <xf numFmtId="188" fontId="6" fillId="35" borderId="11" xfId="0" applyNumberFormat="1" applyFont="1" applyFill="1" applyBorder="1" applyAlignment="1">
      <alignment vertical="center" wrapText="1"/>
    </xf>
    <xf numFmtId="186" fontId="5" fillId="35" borderId="0" xfId="0" applyNumberFormat="1" applyFont="1" applyFill="1" applyAlignment="1">
      <alignment vertical="center"/>
    </xf>
    <xf numFmtId="0" fontId="50" fillId="37" borderId="16" xfId="0" applyFont="1" applyFill="1" applyBorder="1" applyAlignment="1">
      <alignment horizontal="center" vertical="center" wrapText="1"/>
    </xf>
    <xf numFmtId="15" fontId="48" fillId="37" borderId="12" xfId="0" applyNumberFormat="1" applyFont="1" applyFill="1" applyBorder="1" applyAlignment="1">
      <alignment horizontal="right" vertical="center" wrapText="1"/>
    </xf>
    <xf numFmtId="0" fontId="48" fillId="37" borderId="12" xfId="0" applyFont="1" applyFill="1" applyBorder="1" applyAlignment="1">
      <alignment horizontal="right" vertical="center" wrapText="1"/>
    </xf>
    <xf numFmtId="0" fontId="48" fillId="37" borderId="17" xfId="0" applyFont="1" applyFill="1" applyBorder="1" applyAlignment="1">
      <alignment horizontal="right" vertical="center" wrapText="1"/>
    </xf>
    <xf numFmtId="0" fontId="48" fillId="37" borderId="16" xfId="0" applyFont="1" applyFill="1" applyBorder="1" applyAlignment="1">
      <alignment horizontal="center" vertical="center" wrapText="1"/>
    </xf>
    <xf numFmtId="15" fontId="49" fillId="37" borderId="12" xfId="0" applyNumberFormat="1" applyFont="1" applyFill="1" applyBorder="1" applyAlignment="1">
      <alignment horizontal="right" vertical="center" wrapText="1"/>
    </xf>
    <xf numFmtId="15" fontId="48" fillId="37" borderId="17" xfId="0" applyNumberFormat="1" applyFont="1" applyFill="1" applyBorder="1" applyAlignment="1">
      <alignment horizontal="right" vertical="center" wrapText="1"/>
    </xf>
    <xf numFmtId="15" fontId="49" fillId="33" borderId="12" xfId="0" applyNumberFormat="1" applyFont="1" applyFill="1" applyBorder="1" applyAlignment="1">
      <alignment horizontal="right" vertical="center" wrapText="1"/>
    </xf>
    <xf numFmtId="0" fontId="48" fillId="33" borderId="16" xfId="0" applyFont="1" applyFill="1" applyBorder="1" applyAlignment="1">
      <alignment horizontal="center" vertical="center" wrapText="1"/>
    </xf>
    <xf numFmtId="15" fontId="48" fillId="33" borderId="12" xfId="0" applyNumberFormat="1" applyFont="1" applyFill="1" applyBorder="1" applyAlignment="1">
      <alignment horizontal="right" vertical="center" wrapText="1"/>
    </xf>
    <xf numFmtId="0" fontId="48" fillId="33" borderId="12" xfId="0" applyFont="1" applyFill="1" applyBorder="1" applyAlignment="1">
      <alignment horizontal="right" vertical="center" wrapText="1"/>
    </xf>
    <xf numFmtId="15" fontId="48" fillId="33" borderId="17" xfId="0" applyNumberFormat="1" applyFont="1" applyFill="1" applyBorder="1" applyAlignment="1">
      <alignment horizontal="right" vertical="center" wrapText="1"/>
    </xf>
    <xf numFmtId="0" fontId="48" fillId="33" borderId="17" xfId="0" applyFont="1" applyFill="1" applyBorder="1" applyAlignment="1">
      <alignment horizontal="right" vertical="center" wrapText="1"/>
    </xf>
    <xf numFmtId="0" fontId="50" fillId="33" borderId="16" xfId="0" applyFont="1" applyFill="1" applyBorder="1" applyAlignment="1">
      <alignment horizontal="center" vertical="center" wrapText="1"/>
    </xf>
    <xf numFmtId="0" fontId="6" fillId="35" borderId="15" xfId="0" applyFont="1" applyFill="1" applyBorder="1" applyAlignment="1">
      <alignment vertical="center" wrapText="1"/>
    </xf>
    <xf numFmtId="189" fontId="5" fillId="35" borderId="0" xfId="0" applyNumberFormat="1" applyFont="1" applyFill="1" applyBorder="1" applyAlignment="1">
      <alignment vertical="center"/>
    </xf>
    <xf numFmtId="0" fontId="8" fillId="35" borderId="12" xfId="0" applyFont="1" applyFill="1" applyBorder="1" applyAlignment="1">
      <alignment vertical="center" wrapText="1"/>
    </xf>
    <xf numFmtId="184" fontId="8" fillId="35" borderId="12" xfId="44" applyNumberFormat="1" applyFont="1" applyFill="1" applyBorder="1" applyAlignment="1">
      <alignment vertical="center" wrapText="1"/>
    </xf>
    <xf numFmtId="184" fontId="8" fillId="35" borderId="0" xfId="44" applyNumberFormat="1" applyFont="1" applyFill="1" applyBorder="1" applyAlignment="1">
      <alignment vertical="center" wrapText="1"/>
    </xf>
    <xf numFmtId="0" fontId="48" fillId="38" borderId="16" xfId="0" applyFont="1" applyFill="1" applyBorder="1" applyAlignment="1">
      <alignment horizontal="center" vertical="center" wrapText="1"/>
    </xf>
    <xf numFmtId="15" fontId="48" fillId="38" borderId="12" xfId="0" applyNumberFormat="1" applyFont="1" applyFill="1" applyBorder="1" applyAlignment="1">
      <alignment horizontal="right" vertical="center" wrapText="1"/>
    </xf>
    <xf numFmtId="15" fontId="49" fillId="38" borderId="12" xfId="0" applyNumberFormat="1" applyFont="1" applyFill="1" applyBorder="1" applyAlignment="1">
      <alignment horizontal="right" vertical="center" wrapText="1"/>
    </xf>
    <xf numFmtId="0" fontId="48" fillId="38" borderId="12" xfId="0" applyFont="1" applyFill="1" applyBorder="1" applyAlignment="1">
      <alignment horizontal="right" vertical="center" wrapText="1"/>
    </xf>
    <xf numFmtId="15" fontId="48" fillId="38" borderId="17" xfId="0" applyNumberFormat="1" applyFont="1" applyFill="1" applyBorder="1" applyAlignment="1">
      <alignment horizontal="right" vertical="center" wrapText="1"/>
    </xf>
    <xf numFmtId="0" fontId="49" fillId="38" borderId="12" xfId="0" applyFont="1" applyFill="1" applyBorder="1" applyAlignment="1">
      <alignment horizontal="right" vertical="center" wrapText="1"/>
    </xf>
    <xf numFmtId="0" fontId="48" fillId="38" borderId="17" xfId="0" applyFont="1" applyFill="1" applyBorder="1" applyAlignment="1">
      <alignment horizontal="right" vertical="center" wrapText="1"/>
    </xf>
    <xf numFmtId="0" fontId="50" fillId="38" borderId="16" xfId="0" applyFont="1" applyFill="1" applyBorder="1" applyAlignment="1">
      <alignment horizontal="center" vertical="center" wrapText="1"/>
    </xf>
    <xf numFmtId="15" fontId="49" fillId="39" borderId="12" xfId="0" applyNumberFormat="1" applyFont="1" applyFill="1" applyBorder="1" applyAlignment="1">
      <alignment horizontal="right" vertical="center" wrapText="1"/>
    </xf>
    <xf numFmtId="0" fontId="49" fillId="39" borderId="12" xfId="0" applyFont="1" applyFill="1" applyBorder="1" applyAlignment="1">
      <alignment horizontal="right" vertical="center" wrapText="1"/>
    </xf>
    <xf numFmtId="0" fontId="48" fillId="39" borderId="16" xfId="0" applyFont="1" applyFill="1" applyBorder="1" applyAlignment="1">
      <alignment horizontal="center" vertical="center" wrapText="1"/>
    </xf>
    <xf numFmtId="15" fontId="48" fillId="39" borderId="12" xfId="0" applyNumberFormat="1" applyFont="1" applyFill="1" applyBorder="1" applyAlignment="1">
      <alignment horizontal="right" vertical="center" wrapText="1"/>
    </xf>
    <xf numFmtId="0" fontId="48" fillId="39" borderId="12" xfId="0" applyFont="1" applyFill="1" applyBorder="1" applyAlignment="1">
      <alignment horizontal="right" vertical="center" wrapText="1"/>
    </xf>
    <xf numFmtId="15" fontId="48" fillId="39" borderId="17" xfId="0" applyNumberFormat="1" applyFont="1" applyFill="1" applyBorder="1" applyAlignment="1">
      <alignment horizontal="right" vertical="center" wrapText="1"/>
    </xf>
    <xf numFmtId="0" fontId="48" fillId="39" borderId="17" xfId="0" applyFont="1" applyFill="1" applyBorder="1" applyAlignment="1">
      <alignment horizontal="right" vertical="center" wrapText="1"/>
    </xf>
    <xf numFmtId="0" fontId="50" fillId="39" borderId="16" xfId="0" applyFont="1" applyFill="1" applyBorder="1" applyAlignment="1">
      <alignment horizontal="center" vertical="center" wrapText="1"/>
    </xf>
    <xf numFmtId="190" fontId="6" fillId="35" borderId="11" xfId="44" applyNumberFormat="1" applyFont="1" applyFill="1" applyBorder="1" applyAlignment="1">
      <alignment vertical="center" wrapText="1"/>
    </xf>
    <xf numFmtId="190" fontId="8" fillId="35" borderId="0" xfId="0" applyNumberFormat="1" applyFont="1" applyFill="1" applyBorder="1" applyAlignment="1">
      <alignment vertical="center" wrapText="1"/>
    </xf>
    <xf numFmtId="190" fontId="5" fillId="35" borderId="0" xfId="0" applyNumberFormat="1" applyFont="1" applyFill="1" applyAlignment="1">
      <alignment vertical="center"/>
    </xf>
    <xf numFmtId="208" fontId="6" fillId="35" borderId="0" xfId="44" applyNumberFormat="1" applyFont="1" applyFill="1" applyAlignment="1" applyProtection="1">
      <alignment horizontal="right" vertical="center"/>
      <protection hidden="1"/>
    </xf>
    <xf numFmtId="208" fontId="9" fillId="35" borderId="12" xfId="44" applyNumberFormat="1" applyFont="1" applyFill="1" applyBorder="1" applyAlignment="1" applyProtection="1">
      <alignment vertical="center"/>
      <protection locked="0"/>
    </xf>
    <xf numFmtId="209" fontId="2" fillId="35" borderId="0" xfId="44" applyNumberFormat="1" applyFont="1" applyFill="1" applyBorder="1" applyAlignment="1">
      <alignment/>
    </xf>
    <xf numFmtId="208" fontId="8" fillId="35" borderId="12" xfId="44" applyNumberFormat="1" applyFont="1" applyFill="1" applyBorder="1" applyAlignment="1" applyProtection="1">
      <alignment horizontal="right" vertical="center"/>
      <protection hidden="1"/>
    </xf>
    <xf numFmtId="208" fontId="5" fillId="35" borderId="0" xfId="44" applyNumberFormat="1" applyFont="1" applyFill="1" applyBorder="1" applyAlignment="1" applyProtection="1">
      <alignment vertical="center"/>
      <protection locked="0"/>
    </xf>
    <xf numFmtId="208" fontId="9" fillId="35" borderId="0" xfId="44" applyNumberFormat="1" applyFont="1" applyFill="1" applyBorder="1" applyAlignment="1" applyProtection="1">
      <alignment vertical="center"/>
      <protection locked="0"/>
    </xf>
    <xf numFmtId="208" fontId="8" fillId="35" borderId="0" xfId="44" applyNumberFormat="1" applyFont="1" applyFill="1" applyBorder="1" applyAlignment="1" applyProtection="1">
      <alignment vertical="center"/>
      <protection hidden="1"/>
    </xf>
    <xf numFmtId="208" fontId="5" fillId="35" borderId="0" xfId="0" applyNumberFormat="1" applyFont="1" applyFill="1" applyAlignment="1">
      <alignment vertical="center"/>
    </xf>
    <xf numFmtId="178" fontId="49" fillId="33" borderId="10" xfId="47" applyNumberFormat="1" applyFont="1" applyFill="1" applyBorder="1" applyAlignment="1" quotePrefix="1">
      <alignment horizontal="center" vertical="center" wrapText="1"/>
      <protection/>
    </xf>
    <xf numFmtId="178" fontId="7" fillId="34" borderId="11" xfId="47" applyNumberFormat="1" applyFont="1" applyFill="1" applyBorder="1" applyAlignment="1" quotePrefix="1">
      <alignment horizontal="right" vertical="center" wrapText="1"/>
      <protection/>
    </xf>
    <xf numFmtId="37" fontId="6" fillId="35" borderId="0" xfId="47" applyFont="1" applyFill="1" applyAlignment="1" applyProtection="1">
      <alignment horizontal="left" vertical="center" wrapText="1"/>
      <protection hidden="1"/>
    </xf>
    <xf numFmtId="178" fontId="7" fillId="35" borderId="0" xfId="47" applyNumberFormat="1" applyFont="1" applyFill="1" applyAlignment="1" quotePrefix="1">
      <alignment horizontal="right" vertical="center" wrapText="1"/>
      <protection/>
    </xf>
    <xf numFmtId="201" fontId="9" fillId="35" borderId="0" xfId="47" applyNumberFormat="1" applyFont="1" applyFill="1" applyAlignment="1" applyProtection="1">
      <alignment horizontal="right" vertical="center"/>
      <protection locked="0"/>
    </xf>
    <xf numFmtId="201" fontId="9" fillId="35" borderId="0" xfId="47" applyNumberFormat="1" applyFont="1" applyFill="1" applyAlignment="1" applyProtection="1">
      <alignment vertical="center"/>
      <protection locked="0"/>
    </xf>
    <xf numFmtId="201" fontId="5" fillId="35" borderId="0" xfId="47" applyNumberFormat="1" applyFont="1" applyFill="1" applyAlignment="1" applyProtection="1">
      <alignment horizontal="right" vertical="center"/>
      <protection locked="0"/>
    </xf>
    <xf numFmtId="201" fontId="5" fillId="35" borderId="0" xfId="47" applyNumberFormat="1" applyFont="1" applyFill="1" applyAlignment="1" applyProtection="1">
      <alignment vertical="center"/>
      <protection locked="0"/>
    </xf>
    <xf numFmtId="201" fontId="9" fillId="35" borderId="12" xfId="47" applyNumberFormat="1" applyFont="1" applyFill="1" applyBorder="1" applyAlignment="1">
      <alignment vertical="center"/>
      <protection/>
    </xf>
    <xf numFmtId="0" fontId="5" fillId="35" borderId="0" xfId="0" applyFont="1" applyFill="1" applyAlignment="1">
      <alignment/>
    </xf>
    <xf numFmtId="201" fontId="5" fillId="35" borderId="0" xfId="47" applyNumberFormat="1" applyFont="1" applyFill="1" applyAlignment="1" applyProtection="1" quotePrefix="1">
      <alignment horizontal="right" vertical="center"/>
      <protection locked="0"/>
    </xf>
    <xf numFmtId="0" fontId="5" fillId="0" borderId="0" xfId="0" applyFont="1" applyAlignment="1">
      <alignment/>
    </xf>
    <xf numFmtId="201" fontId="5" fillId="35" borderId="0" xfId="0" applyNumberFormat="1" applyFont="1" applyFill="1" applyAlignment="1" quotePrefix="1">
      <alignment horizontal="right" vertical="center"/>
    </xf>
    <xf numFmtId="0" fontId="9" fillId="35" borderId="12" xfId="47" applyNumberFormat="1" applyFont="1" applyFill="1" applyBorder="1" applyAlignment="1">
      <alignment vertical="center"/>
      <protection/>
    </xf>
    <xf numFmtId="49" fontId="7" fillId="35" borderId="0" xfId="0" applyNumberFormat="1" applyFont="1" applyFill="1" applyAlignment="1">
      <alignment horizontal="left" vertical="center"/>
    </xf>
    <xf numFmtId="201" fontId="5" fillId="35" borderId="0" xfId="47" applyNumberFormat="1" applyFont="1" applyFill="1" applyAlignment="1">
      <alignment vertical="center"/>
      <protection/>
    </xf>
    <xf numFmtId="181" fontId="49" fillId="33" borderId="11" xfId="47" applyNumberFormat="1" applyFont="1" applyFill="1" applyBorder="1" applyAlignment="1" quotePrefix="1">
      <alignment horizontal="right" vertical="center" wrapText="1"/>
      <protection/>
    </xf>
    <xf numFmtId="0" fontId="10" fillId="35" borderId="0" xfId="0" applyFont="1" applyFill="1" applyAlignment="1">
      <alignment vertical="center"/>
    </xf>
    <xf numFmtId="37" fontId="6" fillId="35" borderId="12" xfId="47" applyFont="1" applyFill="1" applyBorder="1" applyAlignment="1" applyProtection="1">
      <alignment vertical="center"/>
      <protection hidden="1"/>
    </xf>
    <xf numFmtId="208" fontId="6" fillId="35" borderId="12" xfId="44" applyNumberFormat="1" applyFont="1" applyFill="1" applyBorder="1" applyAlignment="1" applyProtection="1">
      <alignment horizontal="right" vertical="center"/>
      <protection hidden="1"/>
    </xf>
  </cellXfs>
  <cellStyles count="49">
    <cellStyle name="Normal" xfId="0"/>
    <cellStyle name="%" xfId="15"/>
    <cellStyle name="20% - Colore 1" xfId="16"/>
    <cellStyle name="20% - Colore 2" xfId="17"/>
    <cellStyle name="20% - Colore 3" xfId="18"/>
    <cellStyle name="20% - Colore 4" xfId="19"/>
    <cellStyle name="20% - Colore 5" xfId="20"/>
    <cellStyle name="20% - Colore 6" xfId="21"/>
    <cellStyle name="40% - Colore 1" xfId="22"/>
    <cellStyle name="40% - Colore 2" xfId="23"/>
    <cellStyle name="40% - Colore 3" xfId="24"/>
    <cellStyle name="40% - Colore 4" xfId="25"/>
    <cellStyle name="40% - Colore 5" xfId="26"/>
    <cellStyle name="40% - Colore 6" xfId="27"/>
    <cellStyle name="60% - Colore 1" xfId="28"/>
    <cellStyle name="60% - Colore 2" xfId="29"/>
    <cellStyle name="60% - Colore 3" xfId="30"/>
    <cellStyle name="60% - Colore 4" xfId="31"/>
    <cellStyle name="60% - Colore 5" xfId="32"/>
    <cellStyle name="60% - Colore 6" xfId="33"/>
    <cellStyle name="Calcolo" xfId="34"/>
    <cellStyle name="Cella collegata" xfId="35"/>
    <cellStyle name="Cella da controllare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rmal_Cons_HERA_mar04_Poli_7tris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66675</xdr:rowOff>
    </xdr:from>
    <xdr:to>
      <xdr:col>1</xdr:col>
      <xdr:colOff>1123950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66675"/>
          <a:ext cx="11049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66675</xdr:rowOff>
    </xdr:from>
    <xdr:to>
      <xdr:col>1</xdr:col>
      <xdr:colOff>1247775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66675"/>
          <a:ext cx="12192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923925</xdr:colOff>
      <xdr:row>0</xdr:row>
      <xdr:rowOff>28575</xdr:rowOff>
    </xdr:from>
    <xdr:to>
      <xdr:col>0</xdr:col>
      <xdr:colOff>1171575</xdr:colOff>
      <xdr:row>1</xdr:row>
      <xdr:rowOff>133350</xdr:rowOff>
    </xdr:to>
    <xdr:pic>
      <xdr:nvPicPr>
        <xdr:cNvPr id="1" name="Picture 13" descr="icona g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28575"/>
          <a:ext cx="2476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923925</xdr:colOff>
      <xdr:row>0</xdr:row>
      <xdr:rowOff>38100</xdr:rowOff>
    </xdr:from>
    <xdr:to>
      <xdr:col>0</xdr:col>
      <xdr:colOff>1171575</xdr:colOff>
      <xdr:row>1</xdr:row>
      <xdr:rowOff>133350</xdr:rowOff>
    </xdr:to>
    <xdr:pic>
      <xdr:nvPicPr>
        <xdr:cNvPr id="1" name="Picture 12" descr="icona elettricità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38100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933450</xdr:colOff>
      <xdr:row>0</xdr:row>
      <xdr:rowOff>28575</xdr:rowOff>
    </xdr:from>
    <xdr:to>
      <xdr:col>0</xdr:col>
      <xdr:colOff>1181100</xdr:colOff>
      <xdr:row>1</xdr:row>
      <xdr:rowOff>123825</xdr:rowOff>
    </xdr:to>
    <xdr:pic>
      <xdr:nvPicPr>
        <xdr:cNvPr id="1" name="Picture 11" descr="icona acqu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33450" y="28575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933450</xdr:colOff>
      <xdr:row>0</xdr:row>
      <xdr:rowOff>28575</xdr:rowOff>
    </xdr:from>
    <xdr:to>
      <xdr:col>0</xdr:col>
      <xdr:colOff>1181100</xdr:colOff>
      <xdr:row>1</xdr:row>
      <xdr:rowOff>123825</xdr:rowOff>
    </xdr:to>
    <xdr:pic>
      <xdr:nvPicPr>
        <xdr:cNvPr id="1" name="Picture 14" descr="icona rifiuti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33450" y="28575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895350</xdr:colOff>
      <xdr:row>0</xdr:row>
      <xdr:rowOff>9525</xdr:rowOff>
    </xdr:from>
    <xdr:to>
      <xdr:col>0</xdr:col>
      <xdr:colOff>1143000</xdr:colOff>
      <xdr:row>1</xdr:row>
      <xdr:rowOff>104775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9525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54974"/>
  </sheetPr>
  <dimension ref="B3:J32"/>
  <sheetViews>
    <sheetView tabSelected="1" zoomScale="102" zoomScaleNormal="102" zoomScalePageLayoutView="0" workbookViewId="0" topLeftCell="A1">
      <selection activeCell="A1" sqref="A1"/>
    </sheetView>
  </sheetViews>
  <sheetFormatPr defaultColWidth="8.8515625" defaultRowHeight="12.75"/>
  <cols>
    <col min="1" max="1" width="5.57421875" style="3" customWidth="1"/>
    <col min="2" max="2" width="51.140625" style="3" customWidth="1"/>
    <col min="3" max="4" width="10.57421875" style="3" bestFit="1" customWidth="1"/>
    <col min="5" max="16384" width="8.8515625" style="3" customWidth="1"/>
  </cols>
  <sheetData>
    <row r="1" ht="15" customHeight="1"/>
    <row r="2" ht="25.5" customHeight="1"/>
    <row r="3" spans="2:4" ht="12">
      <c r="B3" s="1" t="s">
        <v>6</v>
      </c>
      <c r="C3" s="117"/>
      <c r="D3" s="117"/>
    </row>
    <row r="4" spans="2:4" ht="24">
      <c r="B4" s="2" t="s">
        <v>46</v>
      </c>
      <c r="C4" s="118" t="s">
        <v>92</v>
      </c>
      <c r="D4" s="118" t="s">
        <v>93</v>
      </c>
    </row>
    <row r="5" spans="2:4" ht="12">
      <c r="B5" s="119"/>
      <c r="C5" s="120"/>
      <c r="D5" s="120"/>
    </row>
    <row r="6" spans="2:4" ht="12">
      <c r="B6" s="4" t="s">
        <v>0</v>
      </c>
      <c r="C6" s="121">
        <v>14320.1</v>
      </c>
      <c r="D6" s="122">
        <v>6424.3</v>
      </c>
    </row>
    <row r="7" spans="2:4" ht="13.5" customHeight="1">
      <c r="B7" s="5" t="s">
        <v>1</v>
      </c>
      <c r="C7" s="123">
        <v>345.3</v>
      </c>
      <c r="D7" s="124">
        <v>243.6</v>
      </c>
    </row>
    <row r="8" spans="2:4" ht="12">
      <c r="B8" s="5" t="s">
        <v>81</v>
      </c>
      <c r="C8" s="13">
        <v>-11642.5</v>
      </c>
      <c r="D8" s="10">
        <v>-3498.2</v>
      </c>
    </row>
    <row r="9" spans="2:10" ht="12">
      <c r="B9" s="5" t="s">
        <v>2</v>
      </c>
      <c r="C9" s="123">
        <v>-1693.9</v>
      </c>
      <c r="D9" s="124">
        <v>-1858.6</v>
      </c>
      <c r="J9" s="6"/>
    </row>
    <row r="10" spans="2:6" ht="12">
      <c r="B10" s="5" t="s">
        <v>3</v>
      </c>
      <c r="C10" s="123">
        <v>-449.8</v>
      </c>
      <c r="D10" s="124">
        <v>-442</v>
      </c>
      <c r="F10" s="7"/>
    </row>
    <row r="11" spans="2:4" ht="12">
      <c r="B11" s="5" t="s">
        <v>4</v>
      </c>
      <c r="C11" s="123">
        <v>-56.6</v>
      </c>
      <c r="D11" s="124">
        <v>-54.4</v>
      </c>
    </row>
    <row r="12" spans="2:4" ht="12">
      <c r="B12" s="5" t="s">
        <v>5</v>
      </c>
      <c r="C12" s="123">
        <v>52.2</v>
      </c>
      <c r="D12" s="124">
        <v>39.7</v>
      </c>
    </row>
    <row r="13" spans="2:4" ht="12">
      <c r="B13" s="8" t="s">
        <v>82</v>
      </c>
      <c r="C13" s="125">
        <f>SUM(C6:C12)</f>
        <v>874.7999999999996</v>
      </c>
      <c r="D13" s="125">
        <f>SUM(D6:D12)</f>
        <v>854.4000000000009</v>
      </c>
    </row>
    <row r="14" spans="2:6" ht="12">
      <c r="B14" s="5"/>
      <c r="C14" s="124"/>
      <c r="D14" s="124"/>
      <c r="F14" s="12"/>
    </row>
    <row r="15" spans="2:6" ht="12">
      <c r="B15" s="5" t="s">
        <v>45</v>
      </c>
      <c r="C15" s="124">
        <v>-437.8</v>
      </c>
      <c r="D15" s="124">
        <v>-412.5</v>
      </c>
      <c r="F15" s="12"/>
    </row>
    <row r="16" spans="2:4" ht="12">
      <c r="B16" s="8" t="s">
        <v>83</v>
      </c>
      <c r="C16" s="125">
        <f>C13+C15</f>
        <v>436.9999999999996</v>
      </c>
      <c r="D16" s="125">
        <f>D13+D15</f>
        <v>441.9000000000009</v>
      </c>
    </row>
    <row r="17" spans="2:4" ht="12">
      <c r="B17" s="4"/>
      <c r="C17" s="124"/>
      <c r="D17" s="124"/>
    </row>
    <row r="18" spans="2:4" ht="12">
      <c r="B18" s="126" t="s">
        <v>84</v>
      </c>
      <c r="C18" s="123">
        <v>-89.5</v>
      </c>
      <c r="D18" s="124">
        <v>-85.4</v>
      </c>
    </row>
    <row r="19" spans="2:4" ht="12">
      <c r="B19" s="126" t="s">
        <v>85</v>
      </c>
      <c r="C19" s="127">
        <v>0</v>
      </c>
      <c r="D19" s="124">
        <v>0</v>
      </c>
    </row>
    <row r="20" spans="2:4" ht="12">
      <c r="B20" s="8" t="s">
        <v>86</v>
      </c>
      <c r="C20" s="125">
        <f>C16+C18</f>
        <v>347.4999999999996</v>
      </c>
      <c r="D20" s="125">
        <f>D16+D18</f>
        <v>356.5000000000009</v>
      </c>
    </row>
    <row r="21" spans="2:4" ht="12">
      <c r="B21" s="4"/>
      <c r="C21" s="124"/>
      <c r="D21" s="124"/>
    </row>
    <row r="22" spans="2:4" ht="12">
      <c r="B22" s="128" t="s">
        <v>87</v>
      </c>
      <c r="C22" s="124">
        <v>-99.1</v>
      </c>
      <c r="D22" s="124">
        <v>-93.4</v>
      </c>
    </row>
    <row r="23" spans="2:4" ht="12">
      <c r="B23" s="8" t="s">
        <v>88</v>
      </c>
      <c r="C23" s="125">
        <v>248.4</v>
      </c>
      <c r="D23" s="125">
        <f>D20+D22</f>
        <v>263.10000000000093</v>
      </c>
    </row>
    <row r="24" spans="2:4" ht="12">
      <c r="B24" s="4"/>
      <c r="C24" s="122"/>
      <c r="D24" s="122"/>
    </row>
    <row r="25" spans="2:4" ht="12">
      <c r="B25" s="128" t="s">
        <v>89</v>
      </c>
      <c r="C25" s="129">
        <v>0</v>
      </c>
      <c r="D25" s="12">
        <v>56.2</v>
      </c>
    </row>
    <row r="26" spans="2:4" ht="12">
      <c r="B26" s="8" t="s">
        <v>90</v>
      </c>
      <c r="C26" s="11">
        <f>C23</f>
        <v>248.4</v>
      </c>
      <c r="D26" s="130">
        <f>+D23+D25</f>
        <v>319.3000000000009</v>
      </c>
    </row>
    <row r="27" spans="2:4" ht="12">
      <c r="B27" s="4"/>
      <c r="C27" s="122"/>
      <c r="D27" s="122"/>
    </row>
    <row r="28" spans="2:4" ht="12">
      <c r="B28" s="131" t="s">
        <v>41</v>
      </c>
      <c r="C28" s="14"/>
      <c r="D28" s="14"/>
    </row>
    <row r="29" spans="2:4" ht="12" customHeight="1">
      <c r="B29" s="5" t="s">
        <v>42</v>
      </c>
      <c r="C29" s="132">
        <f>C26-C30</f>
        <v>214.10000000000002</v>
      </c>
      <c r="D29" s="132">
        <f>D26-D30</f>
        <v>287.10000000000093</v>
      </c>
    </row>
    <row r="30" spans="2:4" ht="12">
      <c r="B30" s="9" t="s">
        <v>43</v>
      </c>
      <c r="C30" s="15">
        <v>34.3</v>
      </c>
      <c r="D30" s="15">
        <v>32.2</v>
      </c>
    </row>
    <row r="32" ht="12">
      <c r="B32" s="134" t="s">
        <v>91</v>
      </c>
    </row>
  </sheetData>
  <sheetProtection/>
  <printOptions/>
  <pageMargins left="0.75" right="0.75" top="1" bottom="1" header="0.5" footer="0.5"/>
  <pageSetup horizontalDpi="600" verticalDpi="600" orientation="portrait" paperSize="9" r:id="rId2"/>
  <ignoredErrors>
    <ignoredError sqref="C26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54974"/>
  </sheetPr>
  <dimension ref="A5:D33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8.421875" style="3" bestFit="1" customWidth="1"/>
    <col min="2" max="2" width="49.57421875" style="3" bestFit="1" customWidth="1"/>
    <col min="3" max="4" width="15.421875" style="3" customWidth="1"/>
    <col min="5" max="7" width="8.8515625" style="3" customWidth="1"/>
    <col min="8" max="8" width="32.7109375" style="3" customWidth="1"/>
    <col min="9" max="16384" width="8.8515625" style="3" customWidth="1"/>
  </cols>
  <sheetData>
    <row r="5" spans="1:4" ht="14.25" customHeight="1">
      <c r="A5" s="25"/>
      <c r="B5" s="26" t="s">
        <v>47</v>
      </c>
      <c r="C5" s="133">
        <v>44834</v>
      </c>
      <c r="D5" s="133">
        <v>44561</v>
      </c>
    </row>
    <row r="6" spans="2:4" ht="12">
      <c r="B6" s="17"/>
      <c r="C6" s="109"/>
      <c r="D6" s="109"/>
    </row>
    <row r="7" spans="1:4" ht="12">
      <c r="A7" s="3" t="s">
        <v>32</v>
      </c>
      <c r="B7" s="17" t="s">
        <v>33</v>
      </c>
      <c r="C7" s="109">
        <v>1224.5</v>
      </c>
      <c r="D7" s="109">
        <v>885.6</v>
      </c>
    </row>
    <row r="8" spans="1:4" s="23" customFormat="1" ht="12">
      <c r="A8" s="3" t="s">
        <v>34</v>
      </c>
      <c r="B8" s="17" t="s">
        <v>59</v>
      </c>
      <c r="C8" s="111">
        <v>0</v>
      </c>
      <c r="D8" s="111">
        <v>0</v>
      </c>
    </row>
    <row r="9" spans="1:4" ht="12">
      <c r="A9" s="3" t="s">
        <v>35</v>
      </c>
      <c r="B9" s="17" t="s">
        <v>60</v>
      </c>
      <c r="C9" s="109">
        <v>81.3</v>
      </c>
      <c r="D9" s="109">
        <v>29.3</v>
      </c>
    </row>
    <row r="10" spans="1:4" ht="12">
      <c r="A10" s="22" t="s">
        <v>34</v>
      </c>
      <c r="B10" s="16" t="s">
        <v>72</v>
      </c>
      <c r="C10" s="19">
        <f>C7+C8+C9</f>
        <v>1305.8</v>
      </c>
      <c r="D10" s="19">
        <f>D7+D8+D9</f>
        <v>914.9</v>
      </c>
    </row>
    <row r="11" spans="2:4" ht="12">
      <c r="B11" s="17"/>
      <c r="C11" s="18"/>
      <c r="D11" s="18"/>
    </row>
    <row r="12" spans="1:4" ht="12">
      <c r="A12" s="3" t="s">
        <v>36</v>
      </c>
      <c r="B12" s="17" t="s">
        <v>61</v>
      </c>
      <c r="C12" s="109">
        <v>-1013.5</v>
      </c>
      <c r="D12" s="109">
        <v>-443.6</v>
      </c>
    </row>
    <row r="13" spans="1:4" ht="12">
      <c r="A13" s="3" t="s">
        <v>62</v>
      </c>
      <c r="B13" s="17" t="s">
        <v>63</v>
      </c>
      <c r="C13" s="109">
        <v>-101.4</v>
      </c>
      <c r="D13" s="109">
        <v>-99.5</v>
      </c>
    </row>
    <row r="14" spans="1:4" ht="12">
      <c r="A14" s="22" t="s">
        <v>56</v>
      </c>
      <c r="B14" s="16" t="s">
        <v>73</v>
      </c>
      <c r="C14" s="110">
        <f>+C12+C13</f>
        <v>-1114.9</v>
      </c>
      <c r="D14" s="110">
        <f>+D12+D13</f>
        <v>-543.1</v>
      </c>
    </row>
    <row r="15" spans="2:4" ht="12">
      <c r="B15" s="17"/>
      <c r="C15" s="109"/>
      <c r="D15" s="109"/>
    </row>
    <row r="16" spans="1:4" ht="12">
      <c r="A16" s="22" t="s">
        <v>64</v>
      </c>
      <c r="B16" s="16" t="s">
        <v>74</v>
      </c>
      <c r="C16" s="112">
        <f>+C10+C14</f>
        <v>190.89999999999986</v>
      </c>
      <c r="D16" s="112">
        <f>+D10+D14</f>
        <v>371.79999999999995</v>
      </c>
    </row>
    <row r="17" spans="2:4" ht="12">
      <c r="B17" s="20"/>
      <c r="C17" s="109"/>
      <c r="D17" s="109"/>
    </row>
    <row r="18" spans="1:4" ht="12">
      <c r="A18" s="3" t="s">
        <v>57</v>
      </c>
      <c r="B18" s="17" t="s">
        <v>65</v>
      </c>
      <c r="C18" s="113">
        <v>-1015.9</v>
      </c>
      <c r="D18" s="113">
        <v>-461</v>
      </c>
    </row>
    <row r="19" spans="1:4" ht="12">
      <c r="A19" s="3" t="s">
        <v>66</v>
      </c>
      <c r="B19" s="17" t="s">
        <v>67</v>
      </c>
      <c r="C19" s="113">
        <v>-3191.7</v>
      </c>
      <c r="D19" s="113">
        <v>-2702</v>
      </c>
    </row>
    <row r="20" spans="1:4" ht="12">
      <c r="A20" s="3" t="s">
        <v>58</v>
      </c>
      <c r="B20" s="21" t="s">
        <v>68</v>
      </c>
      <c r="C20" s="111">
        <v>0</v>
      </c>
      <c r="D20" s="111">
        <v>0</v>
      </c>
    </row>
    <row r="21" spans="1:4" ht="12">
      <c r="A21" s="22" t="s">
        <v>69</v>
      </c>
      <c r="B21" s="16" t="s">
        <v>75</v>
      </c>
      <c r="C21" s="110">
        <f>SUM(C18:C20)</f>
        <v>-4207.599999999999</v>
      </c>
      <c r="D21" s="110">
        <f>SUM(D18:D20)</f>
        <v>-3163</v>
      </c>
    </row>
    <row r="22" spans="2:4" ht="12">
      <c r="B22" s="20"/>
      <c r="C22" s="114"/>
      <c r="D22" s="114"/>
    </row>
    <row r="23" spans="1:4" ht="12">
      <c r="A23" s="22" t="s">
        <v>70</v>
      </c>
      <c r="B23" s="16" t="s">
        <v>76</v>
      </c>
      <c r="C23" s="112">
        <f>+C16+C21</f>
        <v>-4016.7</v>
      </c>
      <c r="D23" s="112">
        <f>+D21+D16</f>
        <v>-2791.2</v>
      </c>
    </row>
    <row r="24" spans="2:4" ht="12">
      <c r="B24" s="20"/>
      <c r="C24" s="112"/>
      <c r="D24" s="112"/>
    </row>
    <row r="25" spans="1:4" ht="12">
      <c r="A25" s="22"/>
      <c r="B25" s="135" t="s">
        <v>37</v>
      </c>
      <c r="C25" s="136">
        <v>132.9</v>
      </c>
      <c r="D25" s="136">
        <v>142.7</v>
      </c>
    </row>
    <row r="26" spans="2:4" ht="12">
      <c r="B26" s="21"/>
      <c r="C26" s="110"/>
      <c r="D26" s="110"/>
    </row>
    <row r="27" spans="1:4" ht="12">
      <c r="A27" s="22"/>
      <c r="B27" s="16" t="s">
        <v>77</v>
      </c>
      <c r="C27" s="110">
        <f>C23+C25</f>
        <v>-3883.7999999999997</v>
      </c>
      <c r="D27" s="110">
        <f>D23+D25</f>
        <v>-2648.5</v>
      </c>
    </row>
    <row r="28" spans="2:4" ht="12">
      <c r="B28" s="21"/>
      <c r="C28" s="115"/>
      <c r="D28" s="115"/>
    </row>
    <row r="29" spans="2:4" ht="12">
      <c r="B29" s="3" t="s">
        <v>78</v>
      </c>
      <c r="C29" s="113">
        <v>-484.2</v>
      </c>
      <c r="D29" s="113">
        <v>-474.2</v>
      </c>
    </row>
    <row r="30" spans="1:4" ht="24">
      <c r="A30" s="22"/>
      <c r="B30" s="8" t="s">
        <v>80</v>
      </c>
      <c r="C30" s="110">
        <f>+C27+C29</f>
        <v>-4368</v>
      </c>
      <c r="D30" s="110">
        <f>+D27+D29</f>
        <v>-3122.7</v>
      </c>
    </row>
    <row r="31" spans="3:4" ht="12">
      <c r="C31" s="116"/>
      <c r="D31" s="116"/>
    </row>
    <row r="32" spans="2:4" ht="12">
      <c r="B32" s="3" t="s">
        <v>79</v>
      </c>
      <c r="C32" s="113">
        <v>-121.2</v>
      </c>
      <c r="D32" s="113">
        <v>-138.6</v>
      </c>
    </row>
    <row r="33" spans="1:4" ht="12">
      <c r="A33" s="22"/>
      <c r="B33" s="8" t="s">
        <v>71</v>
      </c>
      <c r="C33" s="110">
        <f>+C30+C32</f>
        <v>-4489.2</v>
      </c>
      <c r="D33" s="110">
        <f>+D30+D32</f>
        <v>-3261.2999999999997</v>
      </c>
    </row>
  </sheetData>
  <sheetProtection/>
  <printOptions/>
  <pageMargins left="0.75" right="0.75" top="1" bottom="1" header="0.5" footer="0.5"/>
  <pageSetup horizontalDpi="600" verticalDpi="600" orientation="portrait" paperSize="9" r:id="rId2"/>
  <ignoredErrors>
    <ignoredError sqref="C14:D17 C20:D24 C26:D28 C30:D31 C33:D33" unlocked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862356"/>
    <pageSetUpPr fitToPage="1"/>
  </sheetPr>
  <dimension ref="A3:G19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31.28125" style="3" customWidth="1"/>
    <col min="2" max="7" width="10.7109375" style="3" customWidth="1"/>
    <col min="8" max="11" width="8.8515625" style="3" customWidth="1"/>
    <col min="12" max="12" width="9.28125" style="3" customWidth="1"/>
    <col min="13" max="14" width="8.8515625" style="3" customWidth="1"/>
    <col min="15" max="15" width="4.140625" style="3" customWidth="1"/>
    <col min="16" max="16384" width="8.8515625" style="3" customWidth="1"/>
  </cols>
  <sheetData>
    <row r="1" ht="12"/>
    <row r="2" ht="12"/>
    <row r="3" spans="1:7" ht="12">
      <c r="A3" s="57" t="s">
        <v>51</v>
      </c>
      <c r="B3" s="58">
        <v>44834</v>
      </c>
      <c r="C3" s="59" t="s">
        <v>11</v>
      </c>
      <c r="D3" s="58">
        <v>44469</v>
      </c>
      <c r="E3" s="60" t="s">
        <v>11</v>
      </c>
      <c r="F3" s="61" t="s">
        <v>8</v>
      </c>
      <c r="G3" s="62" t="s">
        <v>9</v>
      </c>
    </row>
    <row r="4" spans="1:7" ht="12">
      <c r="A4" s="27" t="s">
        <v>12</v>
      </c>
      <c r="B4" s="89">
        <v>9459.95493534</v>
      </c>
      <c r="C4" s="28">
        <f>B4/$B$4</f>
        <v>1</v>
      </c>
      <c r="D4" s="89">
        <v>3278.4764353300006</v>
      </c>
      <c r="E4" s="28">
        <f>D4/$D$4</f>
        <v>1</v>
      </c>
      <c r="F4" s="29">
        <f>B4-D4</f>
        <v>6181.478500009999</v>
      </c>
      <c r="G4" s="30">
        <f>B4/D4-1</f>
        <v>1.8854729085120883</v>
      </c>
    </row>
    <row r="5" spans="1:7" s="23" customFormat="1" ht="12">
      <c r="A5" s="31" t="s">
        <v>13</v>
      </c>
      <c r="B5" s="32">
        <v>-8990.074592220002</v>
      </c>
      <c r="C5" s="33">
        <f>B5/$B$4</f>
        <v>-0.9503295368390559</v>
      </c>
      <c r="D5" s="32">
        <v>-2893.5644496700006</v>
      </c>
      <c r="E5" s="33">
        <f>D5/$D$4</f>
        <v>-0.8825942497215917</v>
      </c>
      <c r="F5" s="34">
        <f>B5-D5</f>
        <v>-6096.510142550002</v>
      </c>
      <c r="G5" s="35">
        <f>B5/D5-1</f>
        <v>2.1069204604187353</v>
      </c>
    </row>
    <row r="6" spans="1:7" ht="12">
      <c r="A6" s="31" t="s">
        <v>3</v>
      </c>
      <c r="B6" s="32">
        <v>-102.51703976</v>
      </c>
      <c r="C6" s="33">
        <f>B6/$B$4</f>
        <v>-0.010836948004585335</v>
      </c>
      <c r="D6" s="32">
        <v>-92.9453786</v>
      </c>
      <c r="E6" s="33">
        <f>D6/$D$4</f>
        <v>-0.02835017436708964</v>
      </c>
      <c r="F6" s="34">
        <f>B6-D6</f>
        <v>-9.571661160000005</v>
      </c>
      <c r="G6" s="35">
        <f>B6/D6-1</f>
        <v>0.10298157158725063</v>
      </c>
    </row>
    <row r="7" spans="1:7" ht="12">
      <c r="A7" s="31" t="s">
        <v>5</v>
      </c>
      <c r="B7" s="36">
        <v>9.59858468</v>
      </c>
      <c r="C7" s="37">
        <f>B7/$B$4</f>
        <v>0.0010146543768556565</v>
      </c>
      <c r="D7" s="36">
        <v>12.515888110000002</v>
      </c>
      <c r="E7" s="37">
        <f>D7/$D$4</f>
        <v>0.0038175928230334204</v>
      </c>
      <c r="F7" s="32">
        <f>B7-D7</f>
        <v>-2.9173034300000023</v>
      </c>
      <c r="G7" s="35">
        <f>B7/D7-1</f>
        <v>-0.2330880081669252</v>
      </c>
    </row>
    <row r="8" spans="1:7" ht="12">
      <c r="A8" s="38" t="s">
        <v>14</v>
      </c>
      <c r="B8" s="39">
        <f>SUM(B4:B7)</f>
        <v>376.96188803999763</v>
      </c>
      <c r="C8" s="40">
        <f>B8/$B$4</f>
        <v>0.03984816953321451</v>
      </c>
      <c r="D8" s="39">
        <f>SUM(D4:D7)</f>
        <v>304.48249517</v>
      </c>
      <c r="E8" s="40">
        <f>D8/$D$4</f>
        <v>0.09287316873435199</v>
      </c>
      <c r="F8" s="41">
        <f>B8-D8</f>
        <v>72.47939286999764</v>
      </c>
      <c r="G8" s="42">
        <f>B8/D8-1</f>
        <v>0.23804124709872276</v>
      </c>
    </row>
    <row r="9" spans="1:7" s="23" customFormat="1" ht="12">
      <c r="A9" s="3"/>
      <c r="B9" s="3"/>
      <c r="C9" s="3"/>
      <c r="D9" s="3"/>
      <c r="E9" s="3"/>
      <c r="F9" s="3"/>
      <c r="G9" s="3"/>
    </row>
    <row r="10" spans="1:5" ht="12">
      <c r="A10" s="57" t="s">
        <v>7</v>
      </c>
      <c r="B10" s="58">
        <f>B3</f>
        <v>44834</v>
      </c>
      <c r="C10" s="58">
        <f>D3</f>
        <v>44469</v>
      </c>
      <c r="D10" s="58" t="str">
        <f>F3</f>
        <v>Var. Ass.</v>
      </c>
      <c r="E10" s="63" t="s">
        <v>9</v>
      </c>
    </row>
    <row r="11" spans="1:5" ht="12">
      <c r="A11" s="31" t="s">
        <v>48</v>
      </c>
      <c r="B11" s="43">
        <v>1761.283469369939</v>
      </c>
      <c r="C11" s="43">
        <v>1878.8354272008496</v>
      </c>
      <c r="D11" s="44">
        <f>B11-C11</f>
        <v>-117.55195783091062</v>
      </c>
      <c r="E11" s="35">
        <f>B11/C11-1</f>
        <v>-0.06256639412321674</v>
      </c>
    </row>
    <row r="12" spans="1:5" ht="12">
      <c r="A12" s="31" t="s">
        <v>49</v>
      </c>
      <c r="B12" s="43">
        <v>9861.033840898685</v>
      </c>
      <c r="C12" s="43">
        <v>11473.069822384803</v>
      </c>
      <c r="D12" s="44">
        <f>B12-C12</f>
        <v>-1612.0359814861185</v>
      </c>
      <c r="E12" s="35">
        <f>B12/C12-1</f>
        <v>-0.1405060726067332</v>
      </c>
    </row>
    <row r="13" spans="1:5" ht="12">
      <c r="A13" s="45" t="s">
        <v>10</v>
      </c>
      <c r="B13" s="46">
        <v>7252</v>
      </c>
      <c r="C13" s="46">
        <v>9223.6</v>
      </c>
      <c r="D13" s="44">
        <f>B13-C13</f>
        <v>-1971.6000000000004</v>
      </c>
      <c r="E13" s="47">
        <f>B13/C13-1</f>
        <v>-0.21375601717333803</v>
      </c>
    </row>
    <row r="14" spans="1:5" ht="12">
      <c r="A14" s="48" t="s">
        <v>50</v>
      </c>
      <c r="B14" s="49">
        <v>331.8843401719112</v>
      </c>
      <c r="C14" s="49">
        <v>324.60762448636376</v>
      </c>
      <c r="D14" s="50">
        <f>B14-C14</f>
        <v>7.276715685547458</v>
      </c>
      <c r="E14" s="51">
        <f>B14/C14-1</f>
        <v>0.022416958619076333</v>
      </c>
    </row>
    <row r="15" spans="1:5" ht="12">
      <c r="A15" s="52"/>
      <c r="B15" s="46"/>
      <c r="C15" s="46"/>
      <c r="D15" s="46"/>
      <c r="E15" s="33"/>
    </row>
    <row r="16" spans="1:5" ht="12">
      <c r="A16" s="64" t="s">
        <v>38</v>
      </c>
      <c r="B16" s="58">
        <f>B10</f>
        <v>44834</v>
      </c>
      <c r="C16" s="58">
        <f>C10</f>
        <v>44469</v>
      </c>
      <c r="D16" s="58" t="str">
        <f>D10</f>
        <v>Var. Ass.</v>
      </c>
      <c r="E16" s="63" t="s">
        <v>9</v>
      </c>
    </row>
    <row r="17" spans="1:5" ht="12">
      <c r="A17" s="31" t="s">
        <v>15</v>
      </c>
      <c r="B17" s="53">
        <f>B8</f>
        <v>376.96188803999763</v>
      </c>
      <c r="C17" s="53">
        <f>D8</f>
        <v>304.48249517</v>
      </c>
      <c r="D17" s="32">
        <f>B17-C17</f>
        <v>72.47939286999764</v>
      </c>
      <c r="E17" s="35">
        <f>B17/C17-1</f>
        <v>0.23804124709872276</v>
      </c>
    </row>
    <row r="18" spans="1:5" ht="12">
      <c r="A18" s="31" t="s">
        <v>16</v>
      </c>
      <c r="B18" s="53">
        <v>874.7786719499991</v>
      </c>
      <c r="C18" s="53">
        <v>854.3733896000017</v>
      </c>
      <c r="D18" s="32">
        <f>B18-C18</f>
        <v>20.40528234999738</v>
      </c>
      <c r="E18" s="35">
        <f>B18/C18-1</f>
        <v>0.023883330869598707</v>
      </c>
    </row>
    <row r="19" spans="1:5" ht="12">
      <c r="A19" s="48" t="s">
        <v>17</v>
      </c>
      <c r="B19" s="54">
        <f>+B17/B18</f>
        <v>0.43092258662376737</v>
      </c>
      <c r="C19" s="54">
        <f>+C17/C18</f>
        <v>0.3563810611102387</v>
      </c>
      <c r="D19" s="55">
        <f>+(B19-C19)*100</f>
        <v>7.454152551352866</v>
      </c>
      <c r="E19" s="56"/>
    </row>
  </sheetData>
  <sheetProtection/>
  <printOptions/>
  <pageMargins left="0.17" right="0.16" top="0.81" bottom="1" header="0.39" footer="0.5"/>
  <pageSetup fitToHeight="1" fitToWidth="1" horizontalDpi="600" verticalDpi="600" orientation="portrait" paperSize="9" scale="60" r:id="rId2"/>
  <ignoredErrors>
    <ignoredError sqref="B8 D8" formulaRange="1"/>
    <ignoredError sqref="C8" formula="1" formulaRange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ED7F00"/>
    <pageSetUpPr fitToPage="1"/>
  </sheetPr>
  <dimension ref="A1:G19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31.28125" style="3" customWidth="1"/>
    <col min="2" max="7" width="10.7109375" style="3" customWidth="1"/>
    <col min="8" max="16384" width="8.8515625" style="3" customWidth="1"/>
  </cols>
  <sheetData>
    <row r="1" ht="12">
      <c r="A1" s="23"/>
    </row>
    <row r="2" ht="12">
      <c r="A2" s="23"/>
    </row>
    <row r="3" spans="1:7" ht="12">
      <c r="A3" s="75" t="s">
        <v>51</v>
      </c>
      <c r="B3" s="72">
        <f>+Gas!B3</f>
        <v>44834</v>
      </c>
      <c r="C3" s="76" t="s">
        <v>11</v>
      </c>
      <c r="D3" s="72">
        <f>+Gas!D3</f>
        <v>44469</v>
      </c>
      <c r="E3" s="76" t="s">
        <v>11</v>
      </c>
      <c r="F3" s="73" t="s">
        <v>8</v>
      </c>
      <c r="G3" s="77" t="s">
        <v>9</v>
      </c>
    </row>
    <row r="4" spans="1:7" ht="12">
      <c r="A4" s="27" t="s">
        <v>12</v>
      </c>
      <c r="B4" s="107">
        <v>3650.71679744</v>
      </c>
      <c r="C4" s="28">
        <f>B4/$B$4</f>
        <v>1</v>
      </c>
      <c r="D4" s="107">
        <v>1760.24256181</v>
      </c>
      <c r="E4" s="28">
        <f>+D4/D$4</f>
        <v>1</v>
      </c>
      <c r="F4" s="29">
        <f>B4-D4</f>
        <v>1890.4742356299998</v>
      </c>
      <c r="G4" s="30">
        <f>B4/D4-1</f>
        <v>1.0739850726516273</v>
      </c>
    </row>
    <row r="5" spans="1:7" ht="12">
      <c r="A5" s="31" t="s">
        <v>13</v>
      </c>
      <c r="B5" s="32">
        <v>-3613.2592561599995</v>
      </c>
      <c r="C5" s="33">
        <f>B5/$B$4</f>
        <v>-0.9897396748752829</v>
      </c>
      <c r="D5" s="32">
        <v>-1630.2696693599992</v>
      </c>
      <c r="E5" s="33">
        <f>+D5/D$4</f>
        <v>-0.9261619419562529</v>
      </c>
      <c r="F5" s="34">
        <f>B5-D5</f>
        <v>-1982.9895868000003</v>
      </c>
      <c r="G5" s="35">
        <f>B5/D5-1</f>
        <v>1.2163567930319585</v>
      </c>
    </row>
    <row r="6" spans="1:7" ht="12">
      <c r="A6" s="31" t="s">
        <v>3</v>
      </c>
      <c r="B6" s="32">
        <v>-30.12891099</v>
      </c>
      <c r="C6" s="33">
        <f>B6/$B$4</f>
        <v>-0.008252875438359767</v>
      </c>
      <c r="D6" s="32">
        <v>-34.5911601</v>
      </c>
      <c r="E6" s="33">
        <f>+D6/D$4</f>
        <v>-0.01965135990373454</v>
      </c>
      <c r="F6" s="34">
        <f>B6-D6</f>
        <v>4.462249110000002</v>
      </c>
      <c r="G6" s="35">
        <f>B6/D6-1</f>
        <v>-0.1289996952140383</v>
      </c>
    </row>
    <row r="7" spans="1:7" ht="12">
      <c r="A7" s="31" t="s">
        <v>5</v>
      </c>
      <c r="B7" s="43">
        <v>14.776855240000002</v>
      </c>
      <c r="C7" s="37">
        <f>B7/$B$4</f>
        <v>0.00404765859963775</v>
      </c>
      <c r="D7" s="43">
        <v>8.15435862</v>
      </c>
      <c r="E7" s="37">
        <f>+D7/D$4</f>
        <v>0.004632519856590184</v>
      </c>
      <c r="F7" s="32">
        <f>B7-D7</f>
        <v>6.6224966200000015</v>
      </c>
      <c r="G7" s="35">
        <f>B7/D7-1</f>
        <v>0.8121419388837232</v>
      </c>
    </row>
    <row r="8" spans="1:7" ht="12">
      <c r="A8" s="38" t="s">
        <v>14</v>
      </c>
      <c r="B8" s="68">
        <f>SUM(B4:B7)</f>
        <v>22.105485530000443</v>
      </c>
      <c r="C8" s="40">
        <f>B8/$B$4</f>
        <v>0.006055108285995101</v>
      </c>
      <c r="D8" s="68">
        <f>SUM(D4:D7)</f>
        <v>103.53609097000093</v>
      </c>
      <c r="E8" s="40">
        <f>+D8/D$4</f>
        <v>0.05881921799660277</v>
      </c>
      <c r="F8" s="41">
        <f>B8-D8</f>
        <v>-81.43060544000048</v>
      </c>
      <c r="G8" s="42">
        <f>B8/D8-1</f>
        <v>-0.7864948799698706</v>
      </c>
    </row>
    <row r="10" spans="1:5" ht="12">
      <c r="A10" s="75" t="s">
        <v>7</v>
      </c>
      <c r="B10" s="72">
        <f>+B3</f>
        <v>44834</v>
      </c>
      <c r="C10" s="72">
        <f>+D3</f>
        <v>44469</v>
      </c>
      <c r="D10" s="73" t="s">
        <v>8</v>
      </c>
      <c r="E10" s="74" t="s">
        <v>9</v>
      </c>
    </row>
    <row r="11" spans="1:5" ht="12">
      <c r="A11" s="31" t="s">
        <v>52</v>
      </c>
      <c r="B11" s="36">
        <v>9163.141264553136</v>
      </c>
      <c r="C11" s="36">
        <v>8719.444990023012</v>
      </c>
      <c r="D11" s="44">
        <f>B11-C11</f>
        <v>443.69627453012436</v>
      </c>
      <c r="E11" s="35">
        <f>B11/C11-1</f>
        <v>0.05088583906863464</v>
      </c>
    </row>
    <row r="12" spans="1:5" ht="12">
      <c r="A12" s="48" t="s">
        <v>53</v>
      </c>
      <c r="B12" s="106">
        <v>1880.3520366405387</v>
      </c>
      <c r="C12" s="106">
        <v>2079.8331599203875</v>
      </c>
      <c r="D12" s="69">
        <f>B12-C12</f>
        <v>-199.48112327984882</v>
      </c>
      <c r="E12" s="51">
        <f>B12/C12-1</f>
        <v>-0.09591207945135594</v>
      </c>
    </row>
    <row r="14" spans="1:5" ht="12">
      <c r="A14" s="71" t="s">
        <v>38</v>
      </c>
      <c r="B14" s="72">
        <f>+B10</f>
        <v>44834</v>
      </c>
      <c r="C14" s="72">
        <f>+D3</f>
        <v>44469</v>
      </c>
      <c r="D14" s="73" t="s">
        <v>8</v>
      </c>
      <c r="E14" s="74" t="s">
        <v>9</v>
      </c>
    </row>
    <row r="15" spans="1:5" ht="12">
      <c r="A15" s="31" t="s">
        <v>15</v>
      </c>
      <c r="B15" s="53">
        <f>B8</f>
        <v>22.105485530000443</v>
      </c>
      <c r="C15" s="53">
        <f>D8</f>
        <v>103.53609097000093</v>
      </c>
      <c r="D15" s="32">
        <f>B15-C15</f>
        <v>-81.43060544000048</v>
      </c>
      <c r="E15" s="35">
        <f>B15/C15-1</f>
        <v>-0.7864948799698706</v>
      </c>
    </row>
    <row r="16" spans="1:5" ht="12">
      <c r="A16" s="31" t="s">
        <v>16</v>
      </c>
      <c r="B16" s="53">
        <f>Gas!B18</f>
        <v>874.7786719499991</v>
      </c>
      <c r="C16" s="53">
        <f>Gas!C18</f>
        <v>854.3733896000017</v>
      </c>
      <c r="D16" s="32">
        <f>B16-C16</f>
        <v>20.40528234999738</v>
      </c>
      <c r="E16" s="35">
        <f>B16/C16-1</f>
        <v>0.023883330869598707</v>
      </c>
    </row>
    <row r="17" spans="1:5" ht="12">
      <c r="A17" s="48" t="s">
        <v>17</v>
      </c>
      <c r="B17" s="54">
        <f>+B15/B16</f>
        <v>0.02526980393877728</v>
      </c>
      <c r="C17" s="54">
        <f>+C15/C16</f>
        <v>0.12118365603413069</v>
      </c>
      <c r="D17" s="55">
        <f>+(B17-C17)*100</f>
        <v>-9.591385209535341</v>
      </c>
      <c r="E17" s="56"/>
    </row>
    <row r="19" ht="12">
      <c r="D19" s="70"/>
    </row>
  </sheetData>
  <sheetProtection/>
  <printOptions/>
  <pageMargins left="0.17" right="0.17" top="1" bottom="1" header="0.5" footer="0.5"/>
  <pageSetup fitToHeight="1" fitToWidth="1" horizontalDpi="600" verticalDpi="600" orientation="portrait" paperSize="9" scale="62" r:id="rId2"/>
  <ignoredErrors>
    <ignoredError sqref="C8" formula="1" formulaRange="1"/>
    <ignoredError sqref="B8 D8" formulaRange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54974"/>
    <pageSetUpPr fitToPage="1"/>
  </sheetPr>
  <dimension ref="A3:G22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31.28125" style="3" customWidth="1"/>
    <col min="2" max="7" width="10.7109375" style="3" customWidth="1"/>
    <col min="8" max="16384" width="8.8515625" style="3" customWidth="1"/>
  </cols>
  <sheetData>
    <row r="1" ht="12"/>
    <row r="2" ht="12"/>
    <row r="3" spans="1:7" ht="12">
      <c r="A3" s="79" t="s">
        <v>51</v>
      </c>
      <c r="B3" s="80">
        <f>+'Energia elettrica'!B3</f>
        <v>44834</v>
      </c>
      <c r="C3" s="78" t="s">
        <v>11</v>
      </c>
      <c r="D3" s="80">
        <f>+'Energia elettrica'!D3</f>
        <v>44469</v>
      </c>
      <c r="E3" s="78" t="s">
        <v>11</v>
      </c>
      <c r="F3" s="81" t="s">
        <v>8</v>
      </c>
      <c r="G3" s="82" t="s">
        <v>9</v>
      </c>
    </row>
    <row r="4" spans="1:7" ht="12">
      <c r="A4" s="27" t="s">
        <v>12</v>
      </c>
      <c r="B4" s="67">
        <v>789.38402627</v>
      </c>
      <c r="C4" s="28">
        <f>B4/$B$4</f>
        <v>1</v>
      </c>
      <c r="D4" s="67">
        <v>696.5296478500001</v>
      </c>
      <c r="E4" s="28">
        <f>D4/$D$4</f>
        <v>1</v>
      </c>
      <c r="F4" s="29">
        <f>B4-D4</f>
        <v>92.85437841999999</v>
      </c>
      <c r="G4" s="30">
        <f>B4/D4-1</f>
        <v>0.13331001588606672</v>
      </c>
    </row>
    <row r="5" spans="1:7" ht="12">
      <c r="A5" s="31" t="s">
        <v>13</v>
      </c>
      <c r="B5" s="32">
        <v>-448.20241702</v>
      </c>
      <c r="C5" s="33">
        <f>B5/$B$4</f>
        <v>-0.5677875433302692</v>
      </c>
      <c r="D5" s="32">
        <v>-360.87251492000007</v>
      </c>
      <c r="E5" s="33">
        <f>D5/$D$4</f>
        <v>-0.5181007241169369</v>
      </c>
      <c r="F5" s="34">
        <f>B5-D5</f>
        <v>-87.32990209999991</v>
      </c>
      <c r="G5" s="35">
        <f>B5/D5-1</f>
        <v>0.2419965458421227</v>
      </c>
    </row>
    <row r="6" spans="1:7" ht="12">
      <c r="A6" s="31" t="s">
        <v>3</v>
      </c>
      <c r="B6" s="32">
        <v>-138.98473005000002</v>
      </c>
      <c r="C6" s="33">
        <f>B6/$B$4</f>
        <v>-0.17606732011886675</v>
      </c>
      <c r="D6" s="32">
        <v>-140.70146036</v>
      </c>
      <c r="E6" s="33">
        <f>D6/$D$4</f>
        <v>-0.2020035482973447</v>
      </c>
      <c r="F6" s="34">
        <f>B6-D6</f>
        <v>1.7167303099999742</v>
      </c>
      <c r="G6" s="35">
        <f>B6/D6-1</f>
        <v>-0.012201225954638462</v>
      </c>
    </row>
    <row r="7" spans="1:7" ht="12">
      <c r="A7" s="31" t="s">
        <v>5</v>
      </c>
      <c r="B7" s="43">
        <v>3.57392143</v>
      </c>
      <c r="C7" s="37">
        <f>B7/$B$4</f>
        <v>0.0045274813158907015</v>
      </c>
      <c r="D7" s="43">
        <v>3.5626511499999998</v>
      </c>
      <c r="E7" s="37">
        <f>D7/$D$4</f>
        <v>0.005114859304262133</v>
      </c>
      <c r="F7" s="44">
        <f>B7-D7</f>
        <v>0.011270280000000188</v>
      </c>
      <c r="G7" s="35">
        <f>B7/D7-1</f>
        <v>0.0031634531492088502</v>
      </c>
    </row>
    <row r="8" spans="1:7" ht="12">
      <c r="A8" s="38" t="s">
        <v>14</v>
      </c>
      <c r="B8" s="68">
        <f>SUM(B4:B7)</f>
        <v>205.77080063000005</v>
      </c>
      <c r="C8" s="40">
        <f>B8/$B$4</f>
        <v>0.2606726178667548</v>
      </c>
      <c r="D8" s="68">
        <f>SUM(D4:D7)</f>
        <v>198.51832371999998</v>
      </c>
      <c r="E8" s="40">
        <f>D8/$D$4</f>
        <v>0.28501058688998054</v>
      </c>
      <c r="F8" s="41">
        <f>B8-D8</f>
        <v>7.25247691000007</v>
      </c>
      <c r="G8" s="42">
        <f>B8/D8-1</f>
        <v>0.03653303520852469</v>
      </c>
    </row>
    <row r="9" spans="1:7" ht="12">
      <c r="A9" s="66"/>
      <c r="B9" s="66"/>
      <c r="C9" s="66"/>
      <c r="D9" s="66"/>
      <c r="E9" s="66"/>
      <c r="F9" s="66"/>
      <c r="G9" s="66"/>
    </row>
    <row r="10" spans="1:5" ht="12">
      <c r="A10" s="79" t="s">
        <v>7</v>
      </c>
      <c r="B10" s="80">
        <f>+B3</f>
        <v>44834</v>
      </c>
      <c r="C10" s="80">
        <f>+D3</f>
        <v>44469</v>
      </c>
      <c r="D10" s="81" t="s">
        <v>8</v>
      </c>
      <c r="E10" s="83" t="s">
        <v>9</v>
      </c>
    </row>
    <row r="11" spans="1:5" ht="14.25" customHeight="1">
      <c r="A11" s="27" t="s">
        <v>49</v>
      </c>
      <c r="B11" s="66"/>
      <c r="C11" s="66"/>
      <c r="D11" s="66"/>
      <c r="E11" s="85"/>
    </row>
    <row r="12" spans="1:5" ht="12">
      <c r="A12" s="31" t="s">
        <v>44</v>
      </c>
      <c r="B12" s="53">
        <v>219.51309636394845</v>
      </c>
      <c r="C12" s="53">
        <v>218.51496127983353</v>
      </c>
      <c r="D12" s="32">
        <f>B12-C12</f>
        <v>0.9981350841149208</v>
      </c>
      <c r="E12" s="35">
        <f>B12/C12-1</f>
        <v>0.004567811184501336</v>
      </c>
    </row>
    <row r="13" spans="1:5" ht="12">
      <c r="A13" s="31" t="s">
        <v>18</v>
      </c>
      <c r="B13" s="53">
        <v>178.42675781587454</v>
      </c>
      <c r="C13" s="53">
        <v>184.13921342036625</v>
      </c>
      <c r="D13" s="32">
        <f>B13-C13</f>
        <v>-5.7124556044917085</v>
      </c>
      <c r="E13" s="35">
        <f>B13/C13-1</f>
        <v>-0.03102248292682186</v>
      </c>
    </row>
    <row r="14" spans="1:5" ht="12">
      <c r="A14" s="48" t="s">
        <v>19</v>
      </c>
      <c r="B14" s="49">
        <v>176.3890656069714</v>
      </c>
      <c r="C14" s="49">
        <v>181.73289437751893</v>
      </c>
      <c r="D14" s="69">
        <f>B14-C14</f>
        <v>-5.343828770547532</v>
      </c>
      <c r="E14" s="51">
        <f>B14/C14-1</f>
        <v>-0.02940485149290939</v>
      </c>
    </row>
    <row r="15" spans="1:5" ht="12">
      <c r="A15" s="66"/>
      <c r="B15" s="86"/>
      <c r="C15" s="86"/>
      <c r="D15" s="32"/>
      <c r="E15" s="65"/>
    </row>
    <row r="16" spans="1:5" ht="12">
      <c r="A16" s="84" t="s">
        <v>38</v>
      </c>
      <c r="B16" s="80">
        <f>+B10</f>
        <v>44834</v>
      </c>
      <c r="C16" s="80">
        <f>+C10</f>
        <v>44469</v>
      </c>
      <c r="D16" s="81" t="s">
        <v>8</v>
      </c>
      <c r="E16" s="83" t="s">
        <v>9</v>
      </c>
    </row>
    <row r="17" spans="1:5" ht="12">
      <c r="A17" s="31" t="s">
        <v>15</v>
      </c>
      <c r="B17" s="53">
        <f>B8</f>
        <v>205.77080063000005</v>
      </c>
      <c r="C17" s="53">
        <f>D8</f>
        <v>198.51832371999998</v>
      </c>
      <c r="D17" s="32">
        <f>B17-C17</f>
        <v>7.25247691000007</v>
      </c>
      <c r="E17" s="35">
        <f>B17/C17-1</f>
        <v>0.03653303520852469</v>
      </c>
    </row>
    <row r="18" spans="1:5" ht="12">
      <c r="A18" s="31" t="s">
        <v>16</v>
      </c>
      <c r="B18" s="53">
        <f>'Energia elettrica'!B16</f>
        <v>874.7786719499991</v>
      </c>
      <c r="C18" s="53">
        <f>'Energia elettrica'!C16</f>
        <v>854.3733896000017</v>
      </c>
      <c r="D18" s="32">
        <f>B18-C18</f>
        <v>20.40528234999738</v>
      </c>
      <c r="E18" s="35">
        <f>B18/C18-1</f>
        <v>0.023883330869598707</v>
      </c>
    </row>
    <row r="19" spans="1:5" ht="12">
      <c r="A19" s="48" t="s">
        <v>17</v>
      </c>
      <c r="B19" s="54">
        <f>+B17/B18</f>
        <v>0.23522612888047364</v>
      </c>
      <c r="C19" s="54">
        <f>+C17/C18</f>
        <v>0.2323554620690396</v>
      </c>
      <c r="D19" s="55">
        <f>+(B19-C19)*100</f>
        <v>0.2870666811434053</v>
      </c>
      <c r="E19" s="56"/>
    </row>
    <row r="22" ht="12">
      <c r="D22" s="70"/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98" r:id="rId2"/>
  <ignoredErrors>
    <ignoredError sqref="C8" formula="1"/>
    <ignoredError sqref="B8" formulaRange="1"/>
    <ignoredError sqref="D8" formula="1" formulaRange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9B57"/>
    <pageSetUpPr fitToPage="1"/>
  </sheetPr>
  <dimension ref="A3:K30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31.28125" style="3" customWidth="1"/>
    <col min="2" max="7" width="10.7109375" style="3" customWidth="1"/>
    <col min="8" max="16384" width="8.8515625" style="3" customWidth="1"/>
  </cols>
  <sheetData>
    <row r="1" ht="12"/>
    <row r="2" ht="12"/>
    <row r="3" spans="1:7" ht="12">
      <c r="A3" s="90" t="s">
        <v>51</v>
      </c>
      <c r="B3" s="91">
        <f>+Acqua!$B$3</f>
        <v>44834</v>
      </c>
      <c r="C3" s="92" t="s">
        <v>11</v>
      </c>
      <c r="D3" s="91">
        <f>+Acqua!$D$3</f>
        <v>44469</v>
      </c>
      <c r="E3" s="92" t="s">
        <v>11</v>
      </c>
      <c r="F3" s="93" t="s">
        <v>8</v>
      </c>
      <c r="G3" s="94" t="s">
        <v>9</v>
      </c>
    </row>
    <row r="4" spans="1:7" ht="12">
      <c r="A4" s="27" t="s">
        <v>12</v>
      </c>
      <c r="B4" s="67">
        <v>1168.2752278799999</v>
      </c>
      <c r="C4" s="28">
        <f>B4/$B$4</f>
        <v>1</v>
      </c>
      <c r="D4" s="67">
        <v>974.3759493800001</v>
      </c>
      <c r="E4" s="28">
        <f>D4/$D$4</f>
        <v>1</v>
      </c>
      <c r="F4" s="29">
        <f>B4-D4</f>
        <v>193.8992784999998</v>
      </c>
      <c r="G4" s="30">
        <f>B4/D4-1</f>
        <v>0.19899842419486946</v>
      </c>
    </row>
    <row r="5" spans="1:7" ht="12">
      <c r="A5" s="31" t="s">
        <v>13</v>
      </c>
      <c r="B5" s="32">
        <v>-781.9778275299998</v>
      </c>
      <c r="C5" s="33">
        <f>B5/$B$4</f>
        <v>-0.6693438402772682</v>
      </c>
      <c r="D5" s="32">
        <v>-611.88187847</v>
      </c>
      <c r="E5" s="33">
        <f>D5/$D$4</f>
        <v>-0.627973092787587</v>
      </c>
      <c r="F5" s="34">
        <f>B5-D5</f>
        <v>-170.09594905999984</v>
      </c>
      <c r="G5" s="35">
        <f>B5/D5-1</f>
        <v>0.27798821152429265</v>
      </c>
    </row>
    <row r="6" spans="1:7" ht="12">
      <c r="A6" s="31" t="s">
        <v>3</v>
      </c>
      <c r="B6" s="32">
        <v>-162.45531223</v>
      </c>
      <c r="C6" s="33">
        <f>B6/$B$4</f>
        <v>-0.13905568512720934</v>
      </c>
      <c r="D6" s="32">
        <v>-158.45658496000001</v>
      </c>
      <c r="E6" s="33">
        <f>D6/$D$4</f>
        <v>-0.16262366190465463</v>
      </c>
      <c r="F6" s="34">
        <f>B6-D6</f>
        <v>-3.998727269999989</v>
      </c>
      <c r="G6" s="35">
        <f>B6/D6-1</f>
        <v>0.025235475515324346</v>
      </c>
    </row>
    <row r="7" spans="1:7" ht="12">
      <c r="A7" s="31" t="s">
        <v>5</v>
      </c>
      <c r="B7" s="43">
        <v>22.313468040000004</v>
      </c>
      <c r="C7" s="37">
        <f>B7/$B$4</f>
        <v>0.019099495998465138</v>
      </c>
      <c r="D7" s="43">
        <v>14.36117193</v>
      </c>
      <c r="E7" s="37">
        <f>D7/$D$4</f>
        <v>0.014738840730970504</v>
      </c>
      <c r="F7" s="44">
        <f>B7-D7</f>
        <v>7.952296110000004</v>
      </c>
      <c r="G7" s="35">
        <f>B7/D7-1</f>
        <v>0.5537358753701658</v>
      </c>
    </row>
    <row r="8" spans="1:7" ht="12">
      <c r="A8" s="38" t="s">
        <v>14</v>
      </c>
      <c r="B8" s="68">
        <f>SUM(B4:B7)</f>
        <v>246.1555561600001</v>
      </c>
      <c r="C8" s="40">
        <f>B8/$B$4</f>
        <v>0.21069997059398757</v>
      </c>
      <c r="D8" s="68">
        <f>SUM(D4:D7)</f>
        <v>218.39865788000012</v>
      </c>
      <c r="E8" s="40">
        <f>D8/$D$4</f>
        <v>0.22414208603872887</v>
      </c>
      <c r="F8" s="41">
        <f>B8-D8</f>
        <v>27.756898279999973</v>
      </c>
      <c r="G8" s="42">
        <f>B8/D8-1</f>
        <v>0.1270928061071286</v>
      </c>
    </row>
    <row r="9" spans="1:7" ht="12">
      <c r="A9" s="66"/>
      <c r="B9" s="66"/>
      <c r="C9" s="66"/>
      <c r="D9" s="66"/>
      <c r="E9" s="66"/>
      <c r="F9" s="66"/>
      <c r="G9" s="66"/>
    </row>
    <row r="10" spans="1:7" ht="24">
      <c r="A10" s="90" t="s">
        <v>54</v>
      </c>
      <c r="B10" s="91">
        <f>+B3</f>
        <v>44834</v>
      </c>
      <c r="C10" s="95" t="s">
        <v>11</v>
      </c>
      <c r="D10" s="91">
        <f>+D3</f>
        <v>44469</v>
      </c>
      <c r="E10" s="95" t="s">
        <v>11</v>
      </c>
      <c r="F10" s="93" t="s">
        <v>8</v>
      </c>
      <c r="G10" s="96" t="s">
        <v>9</v>
      </c>
    </row>
    <row r="11" spans="1:7" ht="12">
      <c r="A11" s="31" t="s">
        <v>20</v>
      </c>
      <c r="B11" s="108">
        <v>1648.8413409999998</v>
      </c>
      <c r="C11" s="33">
        <f>B11/$D$4</f>
        <v>1.6922024215080074</v>
      </c>
      <c r="D11" s="108">
        <v>1677.891433</v>
      </c>
      <c r="E11" s="37">
        <f aca="true" t="shared" si="0" ref="E11:E22">+D11/D$15</f>
        <v>0.3355205716933396</v>
      </c>
      <c r="F11" s="32">
        <f>B11-D11</f>
        <v>-29.050092000000177</v>
      </c>
      <c r="G11" s="35">
        <f>B11/D11-1</f>
        <v>-0.01731345153128283</v>
      </c>
    </row>
    <row r="12" spans="1:7" ht="12">
      <c r="A12" s="31" t="s">
        <v>21</v>
      </c>
      <c r="B12" s="108">
        <v>1849.9791060000007</v>
      </c>
      <c r="C12" s="37">
        <f aca="true" t="shared" si="1" ref="C12:C22">B12/$B$15</f>
        <v>0.3648470820305718</v>
      </c>
      <c r="D12" s="108">
        <v>1714.8438019999999</v>
      </c>
      <c r="E12" s="37">
        <f t="shared" si="0"/>
        <v>0.3429097744322412</v>
      </c>
      <c r="F12" s="32">
        <f aca="true" t="shared" si="2" ref="F12:F21">B12-D12</f>
        <v>135.13530400000081</v>
      </c>
      <c r="G12" s="35">
        <f aca="true" t="shared" si="3" ref="G12:G22">B12/D12-1</f>
        <v>0.07880327283592492</v>
      </c>
    </row>
    <row r="13" spans="1:7" ht="12">
      <c r="A13" s="87" t="s">
        <v>39</v>
      </c>
      <c r="B13" s="88">
        <f>SUM(B11:B12)</f>
        <v>3498.8204470000005</v>
      </c>
      <c r="C13" s="40">
        <f t="shared" si="1"/>
        <v>0.6900264043505638</v>
      </c>
      <c r="D13" s="88">
        <f>SUM(D11:D12)</f>
        <v>3392.735235</v>
      </c>
      <c r="E13" s="40">
        <f t="shared" si="0"/>
        <v>0.6784303461255808</v>
      </c>
      <c r="F13" s="41">
        <f t="shared" si="2"/>
        <v>106.08521200000041</v>
      </c>
      <c r="G13" s="42">
        <f t="shared" si="3"/>
        <v>0.03126834387358279</v>
      </c>
    </row>
    <row r="14" spans="1:7" ht="12">
      <c r="A14" s="31" t="s">
        <v>40</v>
      </c>
      <c r="B14" s="108">
        <v>1571.7397879999999</v>
      </c>
      <c r="C14" s="37">
        <f t="shared" si="1"/>
        <v>0.3099735956494361</v>
      </c>
      <c r="D14" s="108">
        <v>1608.1248449999998</v>
      </c>
      <c r="E14" s="37">
        <f t="shared" si="0"/>
        <v>0.3215696538744191</v>
      </c>
      <c r="F14" s="32">
        <f t="shared" si="2"/>
        <v>-36.38505699999996</v>
      </c>
      <c r="G14" s="35">
        <f t="shared" si="3"/>
        <v>-0.02262576634713953</v>
      </c>
    </row>
    <row r="15" spans="1:7" s="23" customFormat="1" ht="12">
      <c r="A15" s="38" t="s">
        <v>22</v>
      </c>
      <c r="B15" s="88">
        <f>SUM(B13:B14)</f>
        <v>5070.560235000001</v>
      </c>
      <c r="C15" s="40">
        <f t="shared" si="1"/>
        <v>1</v>
      </c>
      <c r="D15" s="88">
        <f>SUM(D13:D14)</f>
        <v>5000.86008</v>
      </c>
      <c r="E15" s="40">
        <f t="shared" si="0"/>
        <v>1</v>
      </c>
      <c r="F15" s="41">
        <f t="shared" si="2"/>
        <v>69.70015500000045</v>
      </c>
      <c r="G15" s="42">
        <f t="shared" si="3"/>
        <v>0.013937633504035318</v>
      </c>
    </row>
    <row r="16" spans="1:7" ht="12">
      <c r="A16" s="31" t="s">
        <v>23</v>
      </c>
      <c r="B16" s="53">
        <v>506.5477600000002</v>
      </c>
      <c r="C16" s="37">
        <f t="shared" si="1"/>
        <v>0.09989976186526855</v>
      </c>
      <c r="D16" s="53">
        <v>502.34179599999976</v>
      </c>
      <c r="E16" s="37">
        <f t="shared" si="0"/>
        <v>0.10045108000702145</v>
      </c>
      <c r="F16" s="32">
        <f t="shared" si="2"/>
        <v>4.205964000000449</v>
      </c>
      <c r="G16" s="35">
        <f t="shared" si="3"/>
        <v>0.00837271362544656</v>
      </c>
    </row>
    <row r="17" spans="1:7" ht="12">
      <c r="A17" s="31" t="s">
        <v>24</v>
      </c>
      <c r="B17" s="53">
        <v>862.1827910000001</v>
      </c>
      <c r="C17" s="37">
        <f t="shared" si="1"/>
        <v>0.17003698823035476</v>
      </c>
      <c r="D17" s="53">
        <v>912.6485799999999</v>
      </c>
      <c r="E17" s="37">
        <f t="shared" si="0"/>
        <v>0.18249832336840743</v>
      </c>
      <c r="F17" s="32">
        <f t="shared" si="2"/>
        <v>-50.46578899999986</v>
      </c>
      <c r="G17" s="35">
        <f t="shared" si="3"/>
        <v>-0.05529597054761193</v>
      </c>
    </row>
    <row r="18" spans="1:7" ht="12">
      <c r="A18" s="31" t="s">
        <v>25</v>
      </c>
      <c r="B18" s="53">
        <v>413.643247</v>
      </c>
      <c r="C18" s="37">
        <f t="shared" si="1"/>
        <v>0.08157742494503666</v>
      </c>
      <c r="D18" s="53">
        <v>407.04008400000004</v>
      </c>
      <c r="E18" s="37">
        <f t="shared" si="0"/>
        <v>0.0813940157269907</v>
      </c>
      <c r="F18" s="32">
        <f t="shared" si="2"/>
        <v>6.603162999999938</v>
      </c>
      <c r="G18" s="35">
        <f t="shared" si="3"/>
        <v>0.016222390028791223</v>
      </c>
    </row>
    <row r="19" spans="1:11" ht="12">
      <c r="A19" s="31" t="s">
        <v>26</v>
      </c>
      <c r="B19" s="53">
        <v>360.07275</v>
      </c>
      <c r="C19" s="37">
        <f t="shared" si="1"/>
        <v>0.07101241939984565</v>
      </c>
      <c r="D19" s="53">
        <v>373.27326</v>
      </c>
      <c r="E19" s="37">
        <f t="shared" si="0"/>
        <v>0.07464181241399578</v>
      </c>
      <c r="F19" s="32">
        <f t="shared" si="2"/>
        <v>-13.200510000000008</v>
      </c>
      <c r="G19" s="35">
        <f t="shared" si="3"/>
        <v>-0.03536419940715818</v>
      </c>
      <c r="K19" s="89"/>
    </row>
    <row r="20" spans="1:7" ht="12">
      <c r="A20" s="31" t="s">
        <v>27</v>
      </c>
      <c r="B20" s="53">
        <v>1025.9674710000002</v>
      </c>
      <c r="C20" s="37">
        <f t="shared" si="1"/>
        <v>0.20233808957009658</v>
      </c>
      <c r="D20" s="53">
        <v>935.6345449999999</v>
      </c>
      <c r="E20" s="37">
        <f t="shared" si="0"/>
        <v>0.1870947257136616</v>
      </c>
      <c r="F20" s="32">
        <f t="shared" si="2"/>
        <v>90.33292600000027</v>
      </c>
      <c r="G20" s="35">
        <f t="shared" si="3"/>
        <v>0.09654723255221431</v>
      </c>
    </row>
    <row r="21" spans="1:10" ht="12">
      <c r="A21" s="31" t="s">
        <v>28</v>
      </c>
      <c r="B21" s="53">
        <v>1902.1462159999999</v>
      </c>
      <c r="C21" s="37">
        <f t="shared" si="1"/>
        <v>0.3751353159893977</v>
      </c>
      <c r="D21" s="53">
        <v>1869.9218150000006</v>
      </c>
      <c r="E21" s="37">
        <f t="shared" si="0"/>
        <v>0.37392004276992297</v>
      </c>
      <c r="F21" s="32">
        <f t="shared" si="2"/>
        <v>32.22440099999926</v>
      </c>
      <c r="G21" s="35">
        <f t="shared" si="3"/>
        <v>0.017233020515351916</v>
      </c>
      <c r="J21" s="43"/>
    </row>
    <row r="22" spans="1:10" s="23" customFormat="1" ht="12">
      <c r="A22" s="38" t="s">
        <v>29</v>
      </c>
      <c r="B22" s="88">
        <f>SUM(B16:B21)</f>
        <v>5070.560235000001</v>
      </c>
      <c r="C22" s="40">
        <f t="shared" si="1"/>
        <v>1</v>
      </c>
      <c r="D22" s="88">
        <f>SUM(D16:D21)</f>
        <v>5000.86008</v>
      </c>
      <c r="E22" s="40">
        <f t="shared" si="0"/>
        <v>1</v>
      </c>
      <c r="F22" s="41">
        <f>B22-D22</f>
        <v>69.70015500000045</v>
      </c>
      <c r="G22" s="42">
        <f t="shared" si="3"/>
        <v>0.013937633504035318</v>
      </c>
      <c r="J22" s="43"/>
    </row>
    <row r="23" ht="12">
      <c r="J23" s="43"/>
    </row>
    <row r="24" spans="1:10" ht="12">
      <c r="A24" s="97" t="s">
        <v>38</v>
      </c>
      <c r="B24" s="91">
        <f>+B10</f>
        <v>44834</v>
      </c>
      <c r="C24" s="91">
        <f>+D10</f>
        <v>44469</v>
      </c>
      <c r="D24" s="93" t="s">
        <v>8</v>
      </c>
      <c r="E24" s="96" t="s">
        <v>9</v>
      </c>
      <c r="J24" s="43"/>
    </row>
    <row r="25" spans="1:10" ht="12">
      <c r="A25" s="31" t="s">
        <v>15</v>
      </c>
      <c r="B25" s="53">
        <f>B8</f>
        <v>246.1555561600001</v>
      </c>
      <c r="C25" s="53">
        <f>D8</f>
        <v>218.39865788000012</v>
      </c>
      <c r="D25" s="32">
        <f>B25-C25</f>
        <v>27.756898279999973</v>
      </c>
      <c r="E25" s="35">
        <f>B25/C25-1</f>
        <v>0.1270928061071286</v>
      </c>
      <c r="J25" s="43"/>
    </row>
    <row r="26" spans="1:10" ht="12">
      <c r="A26" s="31" t="s">
        <v>16</v>
      </c>
      <c r="B26" s="53">
        <f>Acqua!B18</f>
        <v>874.7786719499991</v>
      </c>
      <c r="C26" s="53">
        <f>Acqua!C18</f>
        <v>854.3733896000017</v>
      </c>
      <c r="D26" s="32">
        <f>B26-C26</f>
        <v>20.40528234999738</v>
      </c>
      <c r="E26" s="35">
        <f>B26/C26-1</f>
        <v>0.023883330869598707</v>
      </c>
      <c r="J26" s="43"/>
    </row>
    <row r="27" spans="1:5" ht="12">
      <c r="A27" s="48" t="s">
        <v>17</v>
      </c>
      <c r="B27" s="54">
        <f>+B25/B26</f>
        <v>0.28139181264134655</v>
      </c>
      <c r="C27" s="54">
        <f>+C25/C26</f>
        <v>0.255624368149211</v>
      </c>
      <c r="D27" s="55">
        <f>+(B27-C27)*100</f>
        <v>2.5767444492135527</v>
      </c>
      <c r="E27" s="56"/>
    </row>
    <row r="29" ht="12">
      <c r="D29" s="70"/>
    </row>
    <row r="30" ht="12">
      <c r="D30" s="70"/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82" r:id="rId2"/>
  <ignoredErrors>
    <ignoredError sqref="C8 C13 C15 C22" formula="1"/>
    <ignoredError sqref="B8" formulaRange="1"/>
    <ignoredError sqref="D8" formula="1" formulaRange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3:G20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31.28125" style="3" customWidth="1"/>
    <col min="2" max="7" width="10.7109375" style="3" customWidth="1"/>
    <col min="8" max="8" width="8.8515625" style="3" customWidth="1"/>
    <col min="9" max="9" width="26.00390625" style="3" customWidth="1"/>
    <col min="10" max="16384" width="8.8515625" style="3" customWidth="1"/>
  </cols>
  <sheetData>
    <row r="1" ht="12"/>
    <row r="2" ht="12"/>
    <row r="3" spans="1:7" ht="12">
      <c r="A3" s="100" t="s">
        <v>51</v>
      </c>
      <c r="B3" s="101">
        <f>+Ambiente!B3</f>
        <v>44834</v>
      </c>
      <c r="C3" s="98" t="s">
        <v>11</v>
      </c>
      <c r="D3" s="101">
        <f>+Ambiente!D3</f>
        <v>44469</v>
      </c>
      <c r="E3" s="99" t="s">
        <v>11</v>
      </c>
      <c r="F3" s="102" t="s">
        <v>8</v>
      </c>
      <c r="G3" s="103" t="s">
        <v>9</v>
      </c>
    </row>
    <row r="4" spans="1:7" ht="12">
      <c r="A4" s="27" t="s">
        <v>12</v>
      </c>
      <c r="B4" s="67">
        <v>134.36261702000002</v>
      </c>
      <c r="C4" s="28">
        <f>+B4/B$4</f>
        <v>1</v>
      </c>
      <c r="D4" s="67">
        <v>122.29559322</v>
      </c>
      <c r="E4" s="28">
        <f>D4/$D$4</f>
        <v>1</v>
      </c>
      <c r="F4" s="29">
        <f>B4-D4</f>
        <v>12.067023800000015</v>
      </c>
      <c r="G4" s="30">
        <f>B4/D4-1</f>
        <v>0.09867096174342449</v>
      </c>
    </row>
    <row r="5" spans="1:7" ht="12">
      <c r="A5" s="31" t="s">
        <v>13</v>
      </c>
      <c r="B5" s="32">
        <v>-96.79577723999999</v>
      </c>
      <c r="C5" s="33">
        <f>+B5/B$4</f>
        <v>-0.7204070550783619</v>
      </c>
      <c r="D5" s="32">
        <v>-78.66404997000001</v>
      </c>
      <c r="E5" s="33">
        <f>D5/$D$4</f>
        <v>-0.6432288187889948</v>
      </c>
      <c r="F5" s="34">
        <f>B5-D5</f>
        <v>-18.131727269999985</v>
      </c>
      <c r="G5" s="35">
        <f>B5/D5-1</f>
        <v>0.23049572551775377</v>
      </c>
    </row>
    <row r="6" spans="1:7" ht="12">
      <c r="A6" s="31" t="s">
        <v>3</v>
      </c>
      <c r="B6" s="32">
        <v>-15.6854655</v>
      </c>
      <c r="C6" s="33">
        <f>+B6/B$4</f>
        <v>-0.1167398034355434</v>
      </c>
      <c r="D6" s="32">
        <v>-15.29460016</v>
      </c>
      <c r="E6" s="33">
        <f>D6/$D$4</f>
        <v>-0.1250625615960359</v>
      </c>
      <c r="F6" s="34">
        <f>B6-D6</f>
        <v>-0.3908653399999995</v>
      </c>
      <c r="G6" s="35">
        <f>B6/D6-1</f>
        <v>0.025555773665939308</v>
      </c>
    </row>
    <row r="7" spans="1:7" ht="12">
      <c r="A7" s="31" t="s">
        <v>5</v>
      </c>
      <c r="B7" s="43">
        <v>1.9024748000000002</v>
      </c>
      <c r="C7" s="33">
        <f>+B7/B$4</f>
        <v>0.014159256809628937</v>
      </c>
      <c r="D7" s="43">
        <v>1.10145885</v>
      </c>
      <c r="E7" s="33">
        <f>D7/$D$4</f>
        <v>0.009006529352358295</v>
      </c>
      <c r="F7" s="44">
        <f>B7-D7</f>
        <v>0.8010159500000003</v>
      </c>
      <c r="G7" s="35">
        <f>B7/D7-1</f>
        <v>0.727231843477403</v>
      </c>
    </row>
    <row r="8" spans="1:7" ht="12">
      <c r="A8" s="38" t="s">
        <v>14</v>
      </c>
      <c r="B8" s="68">
        <f>SUM(B4:B7)</f>
        <v>23.783849080000024</v>
      </c>
      <c r="C8" s="40">
        <f>+B8/B$4</f>
        <v>0.17701239829572368</v>
      </c>
      <c r="D8" s="68">
        <f>SUM(D4:D7)</f>
        <v>29.43840193999999</v>
      </c>
      <c r="E8" s="40">
        <f>D8/$D$4</f>
        <v>0.24071514896732754</v>
      </c>
      <c r="F8" s="41">
        <f>B8-D8</f>
        <v>-5.654552859999967</v>
      </c>
      <c r="G8" s="42">
        <f>B8/D8-1</f>
        <v>-0.19208083616511584</v>
      </c>
    </row>
    <row r="9" spans="1:7" ht="12">
      <c r="A9" s="66"/>
      <c r="B9" s="66"/>
      <c r="C9" s="66"/>
      <c r="D9" s="66"/>
      <c r="E9" s="66"/>
      <c r="F9" s="66"/>
      <c r="G9" s="66"/>
    </row>
    <row r="10" spans="1:5" ht="12">
      <c r="A10" s="100" t="s">
        <v>7</v>
      </c>
      <c r="B10" s="101">
        <f>+B3</f>
        <v>44834</v>
      </c>
      <c r="C10" s="101">
        <f>+D3</f>
        <v>44469</v>
      </c>
      <c r="D10" s="102" t="s">
        <v>8</v>
      </c>
      <c r="E10" s="104" t="s">
        <v>9</v>
      </c>
    </row>
    <row r="11" spans="1:5" ht="12">
      <c r="A11" s="27" t="s">
        <v>30</v>
      </c>
      <c r="D11" s="32"/>
      <c r="E11" s="85"/>
    </row>
    <row r="12" spans="1:5" ht="12">
      <c r="A12" s="31" t="s">
        <v>55</v>
      </c>
      <c r="B12" s="53">
        <v>581.37</v>
      </c>
      <c r="C12" s="53">
        <v>570.649</v>
      </c>
      <c r="D12" s="32">
        <f>B12-C12</f>
        <v>10.721000000000004</v>
      </c>
      <c r="E12" s="35">
        <f>B12/C12-1</f>
        <v>0.018787380684098354</v>
      </c>
    </row>
    <row r="13" spans="1:5" ht="12">
      <c r="A13" s="48" t="s">
        <v>31</v>
      </c>
      <c r="B13" s="24">
        <v>194</v>
      </c>
      <c r="C13" s="24">
        <v>185</v>
      </c>
      <c r="D13" s="69">
        <f>B13-C13</f>
        <v>9</v>
      </c>
      <c r="E13" s="51">
        <f>B13/C13-1</f>
        <v>0.048648648648648596</v>
      </c>
    </row>
    <row r="15" spans="1:5" ht="12">
      <c r="A15" s="105" t="s">
        <v>38</v>
      </c>
      <c r="B15" s="101">
        <f>+B3</f>
        <v>44834</v>
      </c>
      <c r="C15" s="101">
        <f>+C10</f>
        <v>44469</v>
      </c>
      <c r="D15" s="102" t="s">
        <v>8</v>
      </c>
      <c r="E15" s="104" t="s">
        <v>9</v>
      </c>
    </row>
    <row r="16" spans="1:5" ht="12">
      <c r="A16" s="31" t="s">
        <v>15</v>
      </c>
      <c r="B16" s="53">
        <f>B8</f>
        <v>23.783849080000024</v>
      </c>
      <c r="C16" s="53">
        <f>D8</f>
        <v>29.43840193999999</v>
      </c>
      <c r="D16" s="32">
        <f>B16-C16</f>
        <v>-5.654552859999967</v>
      </c>
      <c r="E16" s="35">
        <f>B16/C16-1</f>
        <v>-0.19208083616511584</v>
      </c>
    </row>
    <row r="17" spans="1:5" ht="12">
      <c r="A17" s="31" t="s">
        <v>16</v>
      </c>
      <c r="B17" s="53">
        <f>Ambiente!B26</f>
        <v>874.7786719499991</v>
      </c>
      <c r="C17" s="53">
        <f>Ambiente!C26</f>
        <v>854.3733896000017</v>
      </c>
      <c r="D17" s="32">
        <f>B17-C17</f>
        <v>20.40528234999738</v>
      </c>
      <c r="E17" s="35">
        <f>B17/C17-1</f>
        <v>0.023883330869598707</v>
      </c>
    </row>
    <row r="18" spans="1:5" ht="12">
      <c r="A18" s="48" t="s">
        <v>17</v>
      </c>
      <c r="B18" s="54">
        <f>+B16/B17</f>
        <v>0.027188419016872727</v>
      </c>
      <c r="C18" s="54">
        <f>+C16/C17</f>
        <v>0.03445613159110958</v>
      </c>
      <c r="D18" s="55">
        <f>+(B18-C18)*100</f>
        <v>-0.7267712574236852</v>
      </c>
      <c r="E18" s="56"/>
    </row>
    <row r="20" ht="12">
      <c r="C20" s="70"/>
    </row>
  </sheetData>
  <sheetProtection/>
  <printOptions/>
  <pageMargins left="0.2" right="0.17" top="1" bottom="1" header="0.5" footer="0.5"/>
  <pageSetup fitToHeight="1" fitToWidth="1" horizontalDpi="600" verticalDpi="600" orientation="portrait" paperSize="9" scale="81" r:id="rId2"/>
  <ignoredErrors>
    <ignoredError sqref="C8" formula="1"/>
    <ignoredError sqref="B8 D8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Hera</dc:creator>
  <cp:keywords/>
  <dc:description/>
  <cp:lastModifiedBy>Cimatti Luca</cp:lastModifiedBy>
  <cp:lastPrinted>2010-05-07T12:03:19Z</cp:lastPrinted>
  <dcterms:created xsi:type="dcterms:W3CDTF">2008-08-08T14:48:29Z</dcterms:created>
  <dcterms:modified xsi:type="dcterms:W3CDTF">2022-11-08T08:33:40Z</dcterms:modified>
  <cp:category/>
  <cp:version/>
  <cp:contentType/>
  <cp:contentStatus/>
</cp:coreProperties>
</file>