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15" windowWidth="15195" windowHeight="8325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<sst xmlns="http://schemas.openxmlformats.org/spreadsheetml/2006/main" count="202" uniqueCount="112">
  <si>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</si>
  <si>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</si>
  <si>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</si>
  <si>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</si>
  <si>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</si>
  <si>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</si>
  <si>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</si>
  <si>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</si>
  <si>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</si>
  <si>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</si>
  <si>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</si>
  <si>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</si>
  <si>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</si>
  <si>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</si>
  <si>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</si>
  <si>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</si>
  <si>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</si>
  <si>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</si>
  <si>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</si>
  <si>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</si>
  <si>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</si>
  <si>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</si>
  <si>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</si>
  <si>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</si>
  <si>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</si>
  <si>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</si>
  <si>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</si>
  <si>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</si>
  <si>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</si>
  <si>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</si>
  <si>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</si>
  <si>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</si>
  <si>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</si>
  <si>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</si>
  <si>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>Altre attività correnti</t>
  </si>
  <si>
    <t>Disponibilità liquide e mezzi equivalenti</t>
  </si>
  <si>
    <t>Totale attività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</si>
  <si>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</si>
  <si>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</si>
  <si>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</si>
  <si>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</si>
  <si>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</si>
  <si>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</si>
  <si>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</si>
  <si>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</si>
  <si>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 xml:space="preserve">Trattamento fine rapporto ed altri benefici </t>
  </si>
  <si>
    <t>Fondi per rischi ed oneri</t>
  </si>
  <si>
    <t>Passività fiscali differite</t>
  </si>
  <si>
    <t>Passività correnti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</si>
  <si>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</si>
  <si>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</si>
  <si>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</si>
  <si>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</si>
  <si>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</si>
  <si>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</si>
  <si>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</si>
  <si>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</si>
  <si>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</si>
  <si>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</si>
  <si>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</si>
  <si>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</si>
  <si>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</si>
  <si>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</si>
  <si>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</si>
  <si>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</si>
  <si>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</si>
  <si>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</si>
  <si>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</si>
  <si>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</si>
  <si>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</si>
  <si>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</si>
  <si>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</si>
  <si>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</si>
  <si>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</si>
  <si>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</si>
  <si>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</si>
  <si>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</si>
  <si>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</si>
  <si>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</si>
  <si>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</si>
  <si>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</si>
  <si>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</si>
  <si>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</si>
  <si>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</si>
  <si>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</si>
  <si>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</si>
  <si>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</si>
  <si>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</si>
  <si>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</si>
  <si>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</si>
  <si>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</si>
  <si>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</si>
  <si>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</si>
  <si>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</si>
  <si>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</si>
  <si>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</si>
  <si>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Altri ricavi non operativi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</si>
  <si>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</si>
  <si>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</si>
  <si>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</si>
  <si>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</si>
  <si>
    <t>Passività</t>
  </si>
  <si>
    <t>Patrimonio netto</t>
  </si>
  <si>
    <t>Attività destinate alla vendita</t>
  </si>
  <si>
    <t>Passività associabili ad attività destinate alla vendita</t>
  </si>
  <si>
    <t>Diritti d'uso</t>
  </si>
  <si>
    <t>Passività finanziarie per leasing non correnti</t>
  </si>
  <si>
    <t>Passività finanziarie per leasing correnti</t>
  </si>
  <si>
    <t>Passività finanziarie correnti</t>
  </si>
  <si>
    <t>Passività finanziarie non correnti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</si>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</sst>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\-mmm\-yyyy"/>
    <numFmt numFmtId="179" formatCode="0.0"/>
    <numFmt numFmtId="180" formatCode="#,##0;\(#,##0.0\)"/>
    <numFmt numFmtId="181" formatCode="#,##0.0;\(#,##0.00\)"/>
    <numFmt numFmtId="182" formatCode="0.0%"/>
    <numFmt numFmtId="183" formatCode="#,##0.0"/>
    <numFmt numFmtId="184" formatCode="\+#,##0.0;\-#,##0.0"/>
    <numFmt numFmtId="185" formatCode="\+0.0%;\-0.0%"/>
    <numFmt numFmtId="186" formatCode="#,##0.0;\-#,##0.0"/>
    <numFmt numFmtId="187" formatCode="\+0.0%"/>
    <numFmt numFmtId="188" formatCode="\+0.0%;\(0.0%\)"/>
    <numFmt numFmtId="189" formatCode="_-* #,##0.0_-;\-* #,##0.0_-;_-* &quot;-&quot;??_-;_-@_-"/>
    <numFmt numFmtId="190" formatCode="\+#,##0.0;\(#,##0.0\)"/>
    <numFmt numFmtId="191" formatCode="0.0%;\(0.0%\)"/>
    <numFmt numFmtId="192" formatCode="#,##0.0;\(#,##0.0\)"/>
    <numFmt numFmtId="193" formatCode="\(#,##0.0\);\+#,##0.0"/>
    <numFmt numFmtId="194" formatCode="\+#,##0;\(#,##0\)"/>
    <numFmt numFmtId="195" formatCode="#,##0.000;\(#,##0.000\)"/>
    <numFmt numFmtId="196" formatCode="[$-809]dd\ mmmm\ yyyy"/>
    <numFmt numFmtId="197" formatCode="#,##0.0;\(#,##0.0\);\-"/>
    <numFmt numFmtId="198" formatCode="#,##0.0_ ;\-#,##0.0\ "/>
  </numFmts>
  <fonts count="8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1" applyNumberFormat="0" applyAlignment="0" applyProtection="0"/>
    <xf numFmtId="0" fontId="25" fillId="5" borderId="2" applyNumberFormat="0" applyAlignment="0" applyProtection="0"/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7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9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58" borderId="0" applyNumberFormat="0" applyBorder="0" applyAlignment="0" applyProtection="0"/>
    <xf numFmtId="0" fontId="78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86" fontId="8" fillId="61" borderId="0" xfId="0" applyNumberFormat="1" applyFont="1" applyFill="1" applyBorder="1" applyAlignment="1">
      <alignment wrapText="1"/>
    </xf>
    <xf numFmtId="191" fontId="13" fillId="61" borderId="0" xfId="0" applyNumberFormat="1" applyFont="1" applyFill="1" applyBorder="1" applyAlignment="1">
      <alignment wrapText="1"/>
    </xf>
    <xf numFmtId="190" fontId="8" fillId="61" borderId="0" xfId="0" applyNumberFormat="1" applyFont="1" applyFill="1" applyBorder="1" applyAlignment="1">
      <alignment wrapText="1"/>
    </xf>
    <xf numFmtId="188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80" fontId="9" fillId="61" borderId="0" xfId="0" applyNumberFormat="1" applyFont="1" applyFill="1" applyBorder="1" applyAlignment="1">
      <alignment wrapText="1"/>
    </xf>
    <xf numFmtId="193" fontId="9" fillId="61" borderId="0" xfId="0" applyNumberFormat="1" applyFont="1" applyFill="1" applyBorder="1" applyAlignment="1">
      <alignment wrapText="1"/>
    </xf>
    <xf numFmtId="188" fontId="9" fillId="61" borderId="30" xfId="88" applyNumberFormat="1" applyFont="1" applyFill="1" applyBorder="1" applyAlignment="1">
      <alignment wrapText="1"/>
    </xf>
    <xf numFmtId="181" fontId="9" fillId="61" borderId="0" xfId="0" applyNumberFormat="1" applyFont="1" applyFill="1" applyBorder="1" applyAlignment="1">
      <alignment wrapText="1"/>
    </xf>
    <xf numFmtId="190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79" fontId="8" fillId="61" borderId="27" xfId="0" applyNumberFormat="1" applyFont="1" applyFill="1" applyBorder="1" applyAlignment="1">
      <alignment wrapText="1"/>
    </xf>
    <xf numFmtId="191" fontId="14" fillId="61" borderId="27" xfId="0" applyNumberFormat="1" applyFont="1" applyFill="1" applyBorder="1" applyAlignment="1">
      <alignment wrapText="1"/>
    </xf>
    <xf numFmtId="190" fontId="8" fillId="61" borderId="27" xfId="0" applyNumberFormat="1" applyFont="1" applyFill="1" applyBorder="1" applyAlignment="1">
      <alignment wrapText="1"/>
    </xf>
    <xf numFmtId="188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84" fontId="9" fillId="61" borderId="0" xfId="0" applyNumberFormat="1" applyFont="1" applyFill="1" applyBorder="1" applyAlignment="1">
      <alignment wrapText="1"/>
    </xf>
    <xf numFmtId="185" fontId="9" fillId="61" borderId="30" xfId="0" applyNumberFormat="1" applyFont="1" applyFill="1" applyBorder="1" applyAlignment="1">
      <alignment wrapText="1"/>
    </xf>
    <xf numFmtId="179" fontId="9" fillId="61" borderId="0" xfId="0" applyNumberFormat="1" applyFont="1" applyFill="1" applyBorder="1" applyAlignment="1">
      <alignment wrapText="1"/>
    </xf>
    <xf numFmtId="190" fontId="9" fillId="61" borderId="0" xfId="0" applyNumberFormat="1" applyFont="1" applyFill="1" applyBorder="1" applyAlignment="1">
      <alignment wrapText="1"/>
    </xf>
    <xf numFmtId="188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194" fontId="9" fillId="61" borderId="34" xfId="0" applyNumberFormat="1" applyFont="1" applyFill="1" applyBorder="1" applyAlignment="1">
      <alignment wrapText="1"/>
    </xf>
    <xf numFmtId="188" fontId="9" fillId="61" borderId="35" xfId="88" applyNumberFormat="1" applyFont="1" applyFill="1" applyBorder="1" applyAlignment="1">
      <alignment wrapText="1"/>
    </xf>
    <xf numFmtId="179" fontId="11" fillId="61" borderId="0" xfId="0" applyNumberFormat="1" applyFont="1" applyFill="1" applyAlignment="1">
      <alignment/>
    </xf>
    <xf numFmtId="179" fontId="0" fillId="61" borderId="0" xfId="0" applyNumberFormat="1" applyFill="1" applyAlignment="1">
      <alignment/>
    </xf>
    <xf numFmtId="182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79" fillId="62" borderId="31" xfId="0" applyFont="1" applyFill="1" applyBorder="1" applyAlignment="1">
      <alignment horizontal="left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2" xfId="0" applyNumberFormat="1" applyFont="1" applyFill="1" applyBorder="1" applyAlignment="1">
      <alignment horizontal="center" vertical="center" wrapText="1"/>
    </xf>
    <xf numFmtId="0" fontId="79" fillId="62" borderId="32" xfId="0" applyFont="1" applyFill="1" applyBorder="1" applyAlignment="1">
      <alignment horizontal="center" vertical="center" wrapText="1"/>
    </xf>
    <xf numFmtId="0" fontId="80" fillId="62" borderId="31" xfId="0" applyFont="1" applyFill="1" applyBorder="1" applyAlignment="1">
      <alignment horizontal="left" vertical="center" wrapText="1"/>
    </xf>
    <xf numFmtId="181" fontId="8" fillId="61" borderId="27" xfId="0" applyNumberFormat="1" applyFont="1" applyFill="1" applyBorder="1" applyAlignment="1">
      <alignment wrapText="1"/>
    </xf>
    <xf numFmtId="189" fontId="9" fillId="61" borderId="0" xfId="80" applyNumberFormat="1" applyFont="1" applyFill="1" applyBorder="1" applyAlignment="1">
      <alignment wrapText="1"/>
    </xf>
    <xf numFmtId="182" fontId="13" fillId="61" borderId="0" xfId="0" applyNumberFormat="1" applyFont="1" applyFill="1" applyBorder="1" applyAlignment="1">
      <alignment wrapText="1"/>
    </xf>
    <xf numFmtId="183" fontId="8" fillId="61" borderId="27" xfId="0" applyNumberFormat="1" applyFont="1" applyFill="1" applyBorder="1" applyAlignment="1">
      <alignment wrapText="1"/>
    </xf>
    <xf numFmtId="182" fontId="14" fillId="61" borderId="27" xfId="0" applyNumberFormat="1" applyFont="1" applyFill="1" applyBorder="1" applyAlignment="1">
      <alignment wrapText="1"/>
    </xf>
    <xf numFmtId="188" fontId="8" fillId="61" borderId="32" xfId="0" applyNumberFormat="1" applyFont="1" applyFill="1" applyBorder="1" applyAlignment="1">
      <alignment wrapText="1"/>
    </xf>
    <xf numFmtId="188" fontId="9" fillId="61" borderId="30" xfId="0" applyNumberFormat="1" applyFont="1" applyFill="1" applyBorder="1" applyAlignment="1">
      <alignment wrapText="1"/>
    </xf>
    <xf numFmtId="181" fontId="11" fillId="61" borderId="0" xfId="0" applyNumberFormat="1" applyFont="1" applyFill="1" applyAlignment="1">
      <alignment/>
    </xf>
    <xf numFmtId="188" fontId="8" fillId="61" borderId="30" xfId="0" applyNumberFormat="1" applyFont="1" applyFill="1" applyBorder="1" applyAlignment="1">
      <alignment wrapText="1"/>
    </xf>
    <xf numFmtId="184" fontId="9" fillId="61" borderId="0" xfId="0" applyNumberFormat="1" applyFont="1" applyFill="1" applyBorder="1" applyAlignment="1">
      <alignment wrapText="1"/>
    </xf>
    <xf numFmtId="185" fontId="9" fillId="61" borderId="30" xfId="0" applyNumberFormat="1" applyFont="1" applyFill="1" applyBorder="1" applyAlignment="1">
      <alignment wrapText="1"/>
    </xf>
    <xf numFmtId="0" fontId="79" fillId="63" borderId="31" xfId="0" applyFont="1" applyFill="1" applyBorder="1" applyAlignment="1">
      <alignment horizontal="left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2" xfId="0" applyNumberFormat="1" applyFont="1" applyFill="1" applyBorder="1" applyAlignment="1">
      <alignment horizontal="center" vertical="center" wrapText="1"/>
    </xf>
    <xf numFmtId="0" fontId="80" fillId="63" borderId="31" xfId="0" applyFont="1" applyFill="1" applyBorder="1" applyAlignment="1">
      <alignment horizontal="left" vertical="center" wrapText="1"/>
    </xf>
    <xf numFmtId="0" fontId="79" fillId="63" borderId="32" xfId="0" applyFont="1" applyFill="1" applyBorder="1" applyAlignment="1">
      <alignment horizontal="center" vertical="center" wrapText="1"/>
    </xf>
    <xf numFmtId="187" fontId="8" fillId="61" borderId="32" xfId="88" applyNumberFormat="1" applyFont="1" applyFill="1" applyBorder="1" applyAlignment="1">
      <alignment wrapText="1"/>
    </xf>
    <xf numFmtId="183" fontId="9" fillId="61" borderId="0" xfId="0" applyNumberFormat="1" applyFont="1" applyFill="1" applyBorder="1" applyAlignment="1">
      <alignment wrapText="1"/>
    </xf>
    <xf numFmtId="188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79" fontId="9" fillId="61" borderId="34" xfId="0" applyNumberFormat="1" applyFont="1" applyFill="1" applyBorder="1" applyAlignment="1">
      <alignment wrapText="1"/>
    </xf>
    <xf numFmtId="190" fontId="9" fillId="61" borderId="34" xfId="0" applyNumberFormat="1" applyFont="1" applyFill="1" applyBorder="1" applyAlignment="1">
      <alignment wrapText="1"/>
    </xf>
    <xf numFmtId="188" fontId="9" fillId="61" borderId="35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185" fontId="8" fillId="61" borderId="30" xfId="0" applyNumberFormat="1" applyFont="1" applyFill="1" applyBorder="1" applyAlignment="1">
      <alignment wrapText="1"/>
    </xf>
    <xf numFmtId="0" fontId="79" fillId="64" borderId="31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15" fontId="79" fillId="64" borderId="32" xfId="0" applyNumberFormat="1" applyFont="1" applyFill="1" applyBorder="1" applyAlignment="1">
      <alignment horizontal="center" vertical="center" wrapText="1"/>
    </xf>
    <xf numFmtId="0" fontId="79" fillId="64" borderId="32" xfId="0" applyFont="1" applyFill="1" applyBorder="1" applyAlignment="1">
      <alignment horizontal="center" vertical="center" wrapText="1"/>
    </xf>
    <xf numFmtId="0" fontId="80" fillId="64" borderId="31" xfId="0" applyFont="1" applyFill="1" applyBorder="1" applyAlignment="1">
      <alignment horizontal="left" vertical="center" wrapText="1"/>
    </xf>
    <xf numFmtId="186" fontId="8" fillId="61" borderId="27" xfId="0" applyNumberFormat="1" applyFont="1" applyFill="1" applyBorder="1" applyAlignment="1">
      <alignment wrapText="1"/>
    </xf>
    <xf numFmtId="179" fontId="8" fillId="61" borderId="0" xfId="0" applyNumberFormat="1" applyFont="1" applyFill="1" applyBorder="1" applyAlignment="1">
      <alignment wrapText="1"/>
    </xf>
    <xf numFmtId="189" fontId="9" fillId="61" borderId="34" xfId="80" applyNumberFormat="1" applyFont="1" applyFill="1" applyBorder="1" applyAlignment="1">
      <alignment wrapText="1"/>
    </xf>
    <xf numFmtId="185" fontId="9" fillId="61" borderId="35" xfId="0" applyNumberFormat="1" applyFont="1" applyFill="1" applyBorder="1" applyAlignment="1">
      <alignment wrapText="1"/>
    </xf>
    <xf numFmtId="186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82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79" fillId="65" borderId="31" xfId="0" applyFont="1" applyFill="1" applyBorder="1" applyAlignment="1">
      <alignment horizontal="left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2" xfId="0" applyNumberFormat="1" applyFont="1" applyFill="1" applyBorder="1" applyAlignment="1">
      <alignment horizontal="center" vertical="center" wrapText="1"/>
    </xf>
    <xf numFmtId="0" fontId="79" fillId="65" borderId="32" xfId="0" applyFont="1" applyFill="1" applyBorder="1" applyAlignment="1">
      <alignment horizontal="center" vertical="center" wrapText="1"/>
    </xf>
    <xf numFmtId="0" fontId="80" fillId="65" borderId="31" xfId="0" applyFont="1" applyFill="1" applyBorder="1" applyAlignment="1">
      <alignment horizontal="left" vertical="center" wrapText="1"/>
    </xf>
    <xf numFmtId="182" fontId="8" fillId="61" borderId="0" xfId="0" applyNumberFormat="1" applyFont="1" applyFill="1" applyBorder="1" applyAlignment="1">
      <alignment wrapText="1"/>
    </xf>
    <xf numFmtId="183" fontId="8" fillId="61" borderId="0" xfId="0" applyNumberFormat="1" applyFont="1" applyFill="1" applyBorder="1" applyAlignment="1">
      <alignment wrapText="1"/>
    </xf>
    <xf numFmtId="185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189" fontId="13" fillId="61" borderId="0" xfId="80" applyNumberFormat="1" applyFont="1" applyFill="1" applyBorder="1" applyAlignment="1">
      <alignment wrapText="1"/>
    </xf>
    <xf numFmtId="190" fontId="13" fillId="61" borderId="0" xfId="0" applyNumberFormat="1" applyFont="1" applyFill="1" applyBorder="1" applyAlignment="1">
      <alignment wrapText="1"/>
    </xf>
    <xf numFmtId="185" fontId="13" fillId="61" borderId="30" xfId="0" applyNumberFormat="1" applyFont="1" applyFill="1" applyBorder="1" applyAlignment="1">
      <alignment wrapText="1"/>
    </xf>
    <xf numFmtId="183" fontId="9" fillId="61" borderId="34" xfId="0" applyNumberFormat="1" applyFont="1" applyFill="1" applyBorder="1" applyAlignment="1">
      <alignment wrapText="1"/>
    </xf>
    <xf numFmtId="190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85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79" fillId="66" borderId="31" xfId="0" applyFont="1" applyFill="1" applyBorder="1" applyAlignment="1">
      <alignment horizontal="left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2" xfId="0" applyNumberFormat="1" applyFont="1" applyFill="1" applyBorder="1" applyAlignment="1">
      <alignment horizontal="center" vertical="center" wrapText="1"/>
    </xf>
    <xf numFmtId="0" fontId="79" fillId="66" borderId="32" xfId="0" applyFont="1" applyFill="1" applyBorder="1" applyAlignment="1">
      <alignment horizontal="center" vertical="center" wrapText="1"/>
    </xf>
    <xf numFmtId="0" fontId="80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1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2" fillId="64" borderId="27" xfId="84" applyFont="1" applyFill="1" applyBorder="1" applyAlignment="1" applyProtection="1">
      <alignment horizontal="left" vertical="center"/>
      <protection hidden="1"/>
    </xf>
    <xf numFmtId="178" fontId="82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78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92" fontId="1" fillId="61" borderId="0" xfId="84" applyNumberFormat="1" applyFont="1" applyFill="1" applyBorder="1" applyProtection="1">
      <alignment/>
      <protection locked="0"/>
    </xf>
    <xf numFmtId="192" fontId="24" fillId="61" borderId="0" xfId="84" applyNumberFormat="1" applyFont="1" applyFill="1" applyBorder="1" applyProtection="1">
      <alignment/>
      <protection locked="0"/>
    </xf>
    <xf numFmtId="192" fontId="4" fillId="61" borderId="0" xfId="84" applyNumberFormat="1" applyFont="1" applyFill="1" applyProtection="1">
      <alignment/>
      <protection hidden="1"/>
    </xf>
    <xf numFmtId="192" fontId="6" fillId="61" borderId="27" xfId="84" applyNumberFormat="1" applyFont="1" applyFill="1" applyBorder="1" applyProtection="1">
      <alignment/>
      <protection locked="0"/>
    </xf>
    <xf numFmtId="192" fontId="6" fillId="61" borderId="0" xfId="84" applyNumberFormat="1" applyFont="1" applyFill="1" applyBorder="1" applyProtection="1">
      <alignment/>
      <protection locked="0"/>
    </xf>
    <xf numFmtId="192" fontId="4" fillId="61" borderId="0" xfId="84" applyNumberFormat="1" applyFont="1" applyFill="1" applyAlignment="1" applyProtection="1">
      <alignment horizontal="right"/>
      <protection hidden="1"/>
    </xf>
    <xf numFmtId="192" fontId="5" fillId="61" borderId="0" xfId="84" applyNumberFormat="1" applyFont="1" applyFill="1" applyAlignment="1" applyProtection="1">
      <alignment horizontal="right"/>
      <protection hidden="1"/>
    </xf>
    <xf numFmtId="192" fontId="1" fillId="61" borderId="34" xfId="84" applyNumberFormat="1" applyFont="1" applyFill="1" applyBorder="1" applyProtection="1">
      <alignment/>
      <protection locked="0"/>
    </xf>
    <xf numFmtId="195" fontId="1" fillId="61" borderId="0" xfId="84" applyNumberFormat="1" applyFont="1" applyFill="1" applyBorder="1" applyProtection="1">
      <alignment/>
      <protection locked="0"/>
    </xf>
    <xf numFmtId="195" fontId="1" fillId="61" borderId="34" xfId="84" applyNumberFormat="1" applyFont="1" applyFill="1" applyBorder="1" applyProtection="1">
      <alignment/>
      <protection locked="0"/>
    </xf>
    <xf numFmtId="186" fontId="49" fillId="61" borderId="0" xfId="84" applyNumberFormat="1" applyFont="1" applyFill="1" applyBorder="1" applyAlignment="1" applyProtection="1">
      <alignment horizontal="right" vertical="center"/>
      <protection hidden="1"/>
    </xf>
    <xf numFmtId="186" fontId="2" fillId="60" borderId="27" xfId="84" applyNumberFormat="1" applyFont="1" applyFill="1" applyBorder="1" applyAlignment="1" applyProtection="1">
      <alignment vertical="center"/>
      <protection hidden="1"/>
    </xf>
    <xf numFmtId="186" fontId="4" fillId="61" borderId="0" xfId="84" applyNumberFormat="1" applyFont="1" applyFill="1" applyBorder="1" applyAlignment="1" applyProtection="1">
      <alignment vertical="center"/>
      <protection hidden="1"/>
    </xf>
    <xf numFmtId="186" fontId="49" fillId="61" borderId="0" xfId="84" applyNumberFormat="1" applyFont="1" applyFill="1" applyBorder="1" applyAlignment="1" applyProtection="1">
      <alignment vertical="center"/>
      <protection hidden="1"/>
    </xf>
    <xf numFmtId="186" fontId="2" fillId="15" borderId="28" xfId="84" applyNumberFormat="1" applyFont="1" applyFill="1" applyBorder="1" applyAlignment="1" applyProtection="1">
      <alignment horizontal="right" vertical="center"/>
      <protection hidden="1"/>
    </xf>
    <xf numFmtId="186" fontId="1" fillId="61" borderId="0" xfId="0" applyNumberFormat="1" applyFont="1" applyFill="1" applyAlignment="1">
      <alignment/>
    </xf>
    <xf numFmtId="186" fontId="4" fillId="54" borderId="27" xfId="84" applyNumberFormat="1" applyFont="1" applyFill="1" applyBorder="1" applyAlignment="1" applyProtection="1">
      <alignment horizontal="center" vertical="center"/>
      <protection hidden="1"/>
    </xf>
    <xf numFmtId="186" fontId="4" fillId="61" borderId="36" xfId="84" applyNumberFormat="1" applyFont="1" applyFill="1" applyBorder="1" applyAlignment="1" applyProtection="1">
      <alignment vertical="center"/>
      <protection hidden="1"/>
    </xf>
    <xf numFmtId="186" fontId="49" fillId="61" borderId="34" xfId="84" applyNumberFormat="1" applyFont="1" applyFill="1" applyBorder="1" applyAlignment="1" applyProtection="1">
      <alignment vertical="center"/>
      <protection hidden="1"/>
    </xf>
    <xf numFmtId="186" fontId="49" fillId="61" borderId="38" xfId="84" applyNumberFormat="1" applyFont="1" applyFill="1" applyBorder="1" applyAlignment="1" applyProtection="1">
      <alignment vertical="center"/>
      <protection hidden="1"/>
    </xf>
    <xf numFmtId="186" fontId="2" fillId="61" borderId="36" xfId="84" applyNumberFormat="1" applyFont="1" applyFill="1" applyBorder="1" applyAlignment="1" applyProtection="1">
      <alignment vertical="center"/>
      <protection hidden="1"/>
    </xf>
    <xf numFmtId="186" fontId="49" fillId="61" borderId="0" xfId="84" applyNumberFormat="1" applyFont="1" applyFill="1" applyBorder="1" applyAlignment="1" applyProtection="1" quotePrefix="1">
      <alignment horizontal="right" vertical="center"/>
      <protection hidden="1"/>
    </xf>
    <xf numFmtId="186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86" fontId="6" fillId="15" borderId="27" xfId="0" applyNumberFormat="1" applyFont="1" applyFill="1" applyBorder="1" applyAlignment="1">
      <alignment horizontal="right" vertical="center" wrapText="1"/>
    </xf>
    <xf numFmtId="178" fontId="6" fillId="67" borderId="27" xfId="84" applyNumberFormat="1" applyFont="1" applyFill="1" applyBorder="1" applyAlignment="1" applyProtection="1" quotePrefix="1">
      <alignment horizontal="right" vertical="center" wrapText="1"/>
      <protection/>
    </xf>
    <xf numFmtId="178" fontId="82" fillId="66" borderId="27" xfId="84" applyNumberFormat="1" applyFont="1" applyFill="1" applyBorder="1" applyAlignment="1" applyProtection="1" quotePrefix="1">
      <alignment horizontal="right" vertical="center" wrapText="1"/>
      <protection/>
    </xf>
    <xf numFmtId="178" fontId="82" fillId="65" borderId="27" xfId="84" applyNumberFormat="1" applyFont="1" applyFill="1" applyBorder="1" applyAlignment="1" applyProtection="1" quotePrefix="1">
      <alignment horizontal="right" vertical="center" wrapText="1"/>
      <protection/>
    </xf>
    <xf numFmtId="178" fontId="82" fillId="63" borderId="27" xfId="84" applyNumberFormat="1" applyFont="1" applyFill="1" applyBorder="1" applyAlignment="1" applyProtection="1" quotePrefix="1">
      <alignment horizontal="right" vertical="center" wrapText="1"/>
      <protection/>
    </xf>
    <xf numFmtId="178" fontId="82" fillId="62" borderId="27" xfId="84" applyNumberFormat="1" applyFont="1" applyFill="1" applyBorder="1" applyAlignment="1" applyProtection="1" quotePrefix="1">
      <alignment horizontal="right" vertical="center" wrapText="1"/>
      <protection/>
    </xf>
    <xf numFmtId="37" fontId="3" fillId="54" borderId="27" xfId="84" applyFont="1" applyFill="1" applyBorder="1" applyAlignment="1">
      <alignment vertical="center"/>
      <protection/>
    </xf>
    <xf numFmtId="186" fontId="2" fillId="61" borderId="0" xfId="84" applyNumberFormat="1" applyFont="1" applyFill="1" applyBorder="1" applyAlignment="1" applyProtection="1">
      <alignment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4" fillId="61" borderId="27" xfId="84" applyFont="1" applyFill="1" applyBorder="1" applyAlignment="1" applyProtection="1">
      <alignment vertical="center" wrapText="1"/>
      <protection hidden="1"/>
    </xf>
    <xf numFmtId="186" fontId="49" fillId="61" borderId="27" xfId="84" applyNumberFormat="1" applyFont="1" applyFill="1" applyBorder="1" applyAlignment="1" applyProtection="1">
      <alignment vertical="center"/>
      <protection hidden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57421875" style="9" customWidth="1"/>
    <col min="2" max="3" width="10.28125" style="9" bestFit="1" customWidth="1"/>
    <col min="4" max="6" width="9.140625" style="9" customWidth="1"/>
    <col min="7" max="7" width="50.140625" style="9" bestFit="1" customWidth="1"/>
    <col min="8" max="16384" width="9.140625" style="9" customWidth="1"/>
  </cols>
  <sheetData>
    <row r="3" spans="7:9" ht="25.5" customHeight="1">
      <c r="G3" s="130"/>
      <c r="H3" s="130"/>
      <c r="I3" s="130"/>
    </row>
    <row r="4" spans="1:9" ht="12.75">
      <c r="A4" s="131" t="s">
        <v>84</v>
      </c>
      <c r="B4" s="148"/>
      <c r="C4" s="148"/>
      <c r="G4" s="149"/>
      <c r="H4" s="150"/>
      <c r="I4" s="150"/>
    </row>
    <row r="5" spans="1:9" ht="12.75">
      <c r="A5" s="1" t="s">
        <v>97</v>
      </c>
      <c r="B5" s="175">
        <v>43555</v>
      </c>
      <c r="C5" s="175">
        <v>43921</v>
      </c>
      <c r="G5" s="134"/>
      <c r="H5" s="130"/>
      <c r="I5" s="130"/>
    </row>
    <row r="6" spans="1:9" ht="12.75">
      <c r="A6" s="133" t="s">
        <v>0</v>
      </c>
      <c r="B6" s="151">
        <v>1940.4</v>
      </c>
      <c r="C6" s="151">
        <v>2055.8</v>
      </c>
      <c r="G6" s="134"/>
      <c r="H6" s="130"/>
      <c r="I6" s="130"/>
    </row>
    <row r="7" spans="1:9" ht="12" customHeight="1">
      <c r="A7" s="133" t="s">
        <v>1</v>
      </c>
      <c r="B7" s="151">
        <v>0</v>
      </c>
      <c r="C7" s="151">
        <v>0</v>
      </c>
      <c r="G7" s="135"/>
      <c r="H7" s="130"/>
      <c r="I7" s="130"/>
    </row>
    <row r="8" spans="1:9" ht="12.75">
      <c r="A8" s="133" t="s">
        <v>2</v>
      </c>
      <c r="B8" s="151">
        <v>121</v>
      </c>
      <c r="C8" s="151">
        <v>109</v>
      </c>
      <c r="G8" s="134"/>
      <c r="H8" s="130"/>
      <c r="I8" s="130"/>
    </row>
    <row r="9" spans="1:9" ht="12.75">
      <c r="A9" s="136" t="s">
        <v>93</v>
      </c>
      <c r="B9" s="152">
        <v>0</v>
      </c>
      <c r="C9" s="152">
        <v>0</v>
      </c>
      <c r="G9" s="134"/>
      <c r="H9" s="130"/>
      <c r="I9" s="130"/>
    </row>
    <row r="10" spans="1:9" ht="12.75">
      <c r="A10" s="133" t="s">
        <v>3</v>
      </c>
      <c r="B10" s="153"/>
      <c r="C10" s="153"/>
      <c r="G10" s="134"/>
      <c r="H10" s="130"/>
      <c r="I10" s="130"/>
    </row>
    <row r="11" spans="1:9" ht="12.75">
      <c r="A11" s="137" t="s">
        <v>4</v>
      </c>
      <c r="B11" s="151">
        <v>-1024.6</v>
      </c>
      <c r="C11" s="151">
        <v>-1035.4</v>
      </c>
      <c r="G11" s="134"/>
      <c r="H11" s="130"/>
      <c r="I11" s="130"/>
    </row>
    <row r="12" spans="1:9" ht="12.75">
      <c r="A12" s="133" t="s">
        <v>5</v>
      </c>
      <c r="B12" s="151">
        <v>-556.7</v>
      </c>
      <c r="C12" s="151">
        <v>-627.2</v>
      </c>
      <c r="G12" s="134"/>
      <c r="H12" s="130"/>
      <c r="I12" s="130"/>
    </row>
    <row r="13" spans="1:9" ht="12.75">
      <c r="A13" s="133" t="s">
        <v>6</v>
      </c>
      <c r="B13" s="151">
        <v>-142.9</v>
      </c>
      <c r="C13" s="151">
        <v>-147.3</v>
      </c>
      <c r="G13" s="138"/>
      <c r="H13" s="139"/>
      <c r="I13" s="139"/>
    </row>
    <row r="14" spans="1:9" ht="12.75">
      <c r="A14" s="133" t="s">
        <v>7</v>
      </c>
      <c r="B14" s="151">
        <v>-125.8</v>
      </c>
      <c r="C14" s="151">
        <v>-137.5</v>
      </c>
      <c r="G14" s="134"/>
      <c r="H14" s="130"/>
      <c r="I14" s="130"/>
    </row>
    <row r="15" spans="1:9" ht="12.75">
      <c r="A15" s="133" t="s">
        <v>8</v>
      </c>
      <c r="B15" s="151">
        <v>-13.1</v>
      </c>
      <c r="C15" s="151">
        <v>-12.5</v>
      </c>
      <c r="G15" s="134"/>
      <c r="H15" s="130"/>
      <c r="I15" s="130"/>
    </row>
    <row r="16" spans="1:9" ht="12.75">
      <c r="A16" s="133" t="s">
        <v>9</v>
      </c>
      <c r="B16" s="151">
        <v>6.7</v>
      </c>
      <c r="C16" s="151">
        <v>6.8</v>
      </c>
      <c r="G16" s="134"/>
      <c r="H16" s="130"/>
      <c r="I16" s="130"/>
    </row>
    <row r="17" spans="1:9" ht="12.75">
      <c r="A17" s="133"/>
      <c r="B17" s="153"/>
      <c r="C17" s="153"/>
      <c r="G17" s="138"/>
      <c r="H17" s="139"/>
      <c r="I17" s="139"/>
    </row>
    <row r="18" spans="1:9" ht="12.75">
      <c r="A18" s="140" t="s">
        <v>10</v>
      </c>
      <c r="B18" s="154">
        <f>SUM(B6:B16)</f>
        <v>205.00000000000014</v>
      </c>
      <c r="C18" s="154">
        <f>SUM(C6:C16)</f>
        <v>211.70000000000005</v>
      </c>
      <c r="G18" s="138"/>
      <c r="H18" s="139"/>
      <c r="I18" s="139"/>
    </row>
    <row r="19" spans="1:9" ht="12.75">
      <c r="A19" s="133"/>
      <c r="B19" s="155"/>
      <c r="C19" s="155"/>
      <c r="G19" s="134"/>
      <c r="H19" s="130"/>
      <c r="I19" s="130"/>
    </row>
    <row r="20" spans="1:9" ht="12.75">
      <c r="A20" s="133" t="s">
        <v>11</v>
      </c>
      <c r="B20" s="156">
        <v>5.7</v>
      </c>
      <c r="C20" s="156">
        <v>3</v>
      </c>
      <c r="G20" s="138"/>
      <c r="H20" s="139"/>
      <c r="I20" s="139"/>
    </row>
    <row r="21" spans="1:9" ht="12.75">
      <c r="A21" s="133" t="s">
        <v>12</v>
      </c>
      <c r="B21" s="156">
        <v>30.5</v>
      </c>
      <c r="C21" s="156">
        <v>15.5</v>
      </c>
      <c r="G21" s="134"/>
      <c r="H21" s="141"/>
      <c r="I21" s="141"/>
    </row>
    <row r="22" spans="1:9" ht="12.75">
      <c r="A22" s="133" t="s">
        <v>13</v>
      </c>
      <c r="B22" s="156">
        <v>-57.3</v>
      </c>
      <c r="C22" s="156">
        <v>-47.2</v>
      </c>
      <c r="G22" s="138"/>
      <c r="H22" s="139"/>
      <c r="I22" s="139"/>
    </row>
    <row r="23" spans="1:9" ht="12.75">
      <c r="A23" s="136" t="s">
        <v>93</v>
      </c>
      <c r="B23" s="152">
        <v>0</v>
      </c>
      <c r="C23" s="152">
        <v>0</v>
      </c>
      <c r="G23" s="134"/>
      <c r="H23" s="141"/>
      <c r="I23" s="141"/>
    </row>
    <row r="24" spans="1:9" ht="12.75">
      <c r="A24" s="136"/>
      <c r="B24" s="156"/>
      <c r="C24" s="156"/>
      <c r="G24" s="134"/>
      <c r="H24" s="130"/>
      <c r="I24" s="130"/>
    </row>
    <row r="25" spans="1:9" ht="12.75">
      <c r="A25" s="142" t="s">
        <v>96</v>
      </c>
      <c r="B25" s="156">
        <v>0</v>
      </c>
      <c r="C25" s="156">
        <v>0</v>
      </c>
      <c r="G25" s="134"/>
      <c r="H25" s="130"/>
      <c r="I25" s="130"/>
    </row>
    <row r="26" spans="1:9" ht="12.75">
      <c r="A26" s="133"/>
      <c r="B26" s="153"/>
      <c r="C26" s="153"/>
      <c r="G26" s="130"/>
      <c r="H26" s="130"/>
      <c r="I26" s="130"/>
    </row>
    <row r="27" spans="1:9" ht="12.75">
      <c r="A27" s="140" t="s">
        <v>14</v>
      </c>
      <c r="B27" s="154">
        <f>SUM(B18:B25)</f>
        <v>183.90000000000015</v>
      </c>
      <c r="C27" s="154">
        <f>SUM(C18:C25)</f>
        <v>183.00000000000006</v>
      </c>
      <c r="G27" s="130"/>
      <c r="H27" s="130"/>
      <c r="I27" s="130"/>
    </row>
    <row r="28" spans="1:9" ht="12.75">
      <c r="A28" s="143"/>
      <c r="B28" s="155"/>
      <c r="C28" s="155"/>
      <c r="G28" s="130"/>
      <c r="H28" s="130"/>
      <c r="I28" s="130"/>
    </row>
    <row r="29" spans="1:3" ht="12.75">
      <c r="A29" s="133" t="s">
        <v>15</v>
      </c>
      <c r="B29" s="156">
        <v>-54.2</v>
      </c>
      <c r="C29" s="156">
        <v>-52.7</v>
      </c>
    </row>
    <row r="30" spans="1:3" ht="12.75">
      <c r="A30" s="136" t="s">
        <v>93</v>
      </c>
      <c r="B30" s="157">
        <v>0</v>
      </c>
      <c r="C30" s="157">
        <v>0</v>
      </c>
    </row>
    <row r="31" spans="1:3" ht="12.75">
      <c r="A31" s="136"/>
      <c r="B31" s="151"/>
      <c r="C31" s="151"/>
    </row>
    <row r="32" spans="1:3" ht="12.75">
      <c r="A32" s="140" t="s">
        <v>16</v>
      </c>
      <c r="B32" s="154">
        <f>SUM(B27:B29)</f>
        <v>129.70000000000016</v>
      </c>
      <c r="C32" s="154">
        <f>SUM(C27:C29)</f>
        <v>130.30000000000007</v>
      </c>
    </row>
    <row r="33" spans="1:3" ht="12.75">
      <c r="A33" s="133" t="s">
        <v>17</v>
      </c>
      <c r="B33" s="151"/>
      <c r="C33" s="151"/>
    </row>
    <row r="34" spans="1:3" ht="12.75">
      <c r="A34" s="133" t="s">
        <v>18</v>
      </c>
      <c r="B34" s="156">
        <v>124.2</v>
      </c>
      <c r="C34" s="156">
        <v>124.4</v>
      </c>
    </row>
    <row r="35" spans="1:3" ht="12.75">
      <c r="A35" s="133" t="s">
        <v>19</v>
      </c>
      <c r="B35" s="156">
        <v>5.5</v>
      </c>
      <c r="C35" s="156">
        <v>5.9</v>
      </c>
    </row>
    <row r="36" spans="1:3" ht="12.75">
      <c r="A36" s="144" t="s">
        <v>20</v>
      </c>
      <c r="B36" s="158"/>
      <c r="C36" s="158"/>
    </row>
    <row r="37" spans="1:3" ht="12.75">
      <c r="A37" s="143" t="s">
        <v>21</v>
      </c>
      <c r="B37" s="159">
        <v>0.085</v>
      </c>
      <c r="C37" s="159">
        <v>0.084</v>
      </c>
    </row>
    <row r="38" spans="1:3" ht="13.5" thickBot="1">
      <c r="A38" s="143" t="s">
        <v>22</v>
      </c>
      <c r="B38" s="160">
        <v>0.085</v>
      </c>
      <c r="C38" s="160">
        <v>0.084</v>
      </c>
    </row>
    <row r="39" spans="1:3" ht="12.75">
      <c r="A39" s="145"/>
      <c r="B39" s="146"/>
      <c r="C39" s="146"/>
    </row>
    <row r="40" ht="12.75">
      <c r="A40" s="14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27:C27 B32:C32" unlockedFormula="1"/>
    <ignoredError sqref="B18:C18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9" customWidth="1"/>
    <col min="2" max="3" width="15.57421875" style="119" customWidth="1"/>
    <col min="4" max="6" width="9.140625" style="9" customWidth="1"/>
    <col min="7" max="7" width="10.00390625" style="9" bestFit="1" customWidth="1"/>
    <col min="8" max="16384" width="9.140625" style="9" customWidth="1"/>
  </cols>
  <sheetData>
    <row r="5" spans="1:3" ht="12.75">
      <c r="A5" s="131" t="s">
        <v>100</v>
      </c>
      <c r="B5" s="132">
        <v>43830</v>
      </c>
      <c r="C5" s="132">
        <v>43921</v>
      </c>
    </row>
    <row r="6" spans="1:3" ht="12.75">
      <c r="A6" s="2" t="s">
        <v>23</v>
      </c>
      <c r="B6" s="8"/>
      <c r="C6" s="8"/>
    </row>
    <row r="7" spans="1:3" ht="12.75">
      <c r="A7" s="122" t="s">
        <v>24</v>
      </c>
      <c r="B7" s="123"/>
      <c r="C7" s="123"/>
    </row>
    <row r="8" spans="1:3" ht="13.5">
      <c r="A8" s="124" t="s">
        <v>25</v>
      </c>
      <c r="B8" s="161">
        <v>1992.7</v>
      </c>
      <c r="C8" s="161">
        <v>1975</v>
      </c>
    </row>
    <row r="9" spans="1:3" ht="13.5">
      <c r="A9" s="182" t="s">
        <v>105</v>
      </c>
      <c r="B9" s="161">
        <v>96.9</v>
      </c>
      <c r="C9" s="161">
        <v>90.5</v>
      </c>
    </row>
    <row r="10" spans="1:3" ht="13.5">
      <c r="A10" s="124" t="s">
        <v>26</v>
      </c>
      <c r="B10" s="161">
        <v>3780.2</v>
      </c>
      <c r="C10" s="161">
        <v>3794.3</v>
      </c>
    </row>
    <row r="11" spans="1:3" ht="13.5">
      <c r="A11" s="124" t="s">
        <v>27</v>
      </c>
      <c r="B11" s="161">
        <v>812.9</v>
      </c>
      <c r="C11" s="161">
        <v>814.6</v>
      </c>
    </row>
    <row r="12" spans="1:3" ht="13.5">
      <c r="A12" s="124" t="s">
        <v>90</v>
      </c>
      <c r="B12" s="161">
        <v>143.5</v>
      </c>
      <c r="C12" s="161">
        <v>167.1</v>
      </c>
    </row>
    <row r="13" spans="1:3" ht="13.5">
      <c r="A13" s="124" t="s">
        <v>28</v>
      </c>
      <c r="B13" s="161">
        <v>135.3</v>
      </c>
      <c r="C13" s="161">
        <v>143.2</v>
      </c>
    </row>
    <row r="14" spans="1:3" ht="13.5">
      <c r="A14" s="124" t="s">
        <v>29</v>
      </c>
      <c r="B14" s="161">
        <v>174.8</v>
      </c>
      <c r="C14" s="161">
        <v>185.2</v>
      </c>
    </row>
    <row r="15" spans="1:3" ht="13.5">
      <c r="A15" s="124" t="s">
        <v>85</v>
      </c>
      <c r="B15" s="161">
        <v>41.1</v>
      </c>
      <c r="C15" s="161">
        <v>45.3</v>
      </c>
    </row>
    <row r="16" spans="1:3" ht="12.75">
      <c r="A16" s="5"/>
      <c r="B16" s="162">
        <f>SUM(B8:B15)</f>
        <v>7177.4</v>
      </c>
      <c r="C16" s="162">
        <f>SUM(C8:C15)</f>
        <v>7215.200000000001</v>
      </c>
    </row>
    <row r="17" spans="1:3" ht="12.75">
      <c r="A17" s="122" t="s">
        <v>31</v>
      </c>
      <c r="B17" s="163"/>
      <c r="C17" s="163"/>
    </row>
    <row r="18" spans="1:3" ht="13.5">
      <c r="A18" s="124" t="s">
        <v>32</v>
      </c>
      <c r="B18" s="164">
        <v>176.5</v>
      </c>
      <c r="C18" s="164">
        <v>136.8</v>
      </c>
    </row>
    <row r="19" spans="1:3" ht="13.5">
      <c r="A19" s="124" t="s">
        <v>33</v>
      </c>
      <c r="B19" s="164">
        <v>2065.3</v>
      </c>
      <c r="C19" s="164">
        <v>2186</v>
      </c>
    </row>
    <row r="20" spans="1:3" ht="13.5">
      <c r="A20" s="124" t="s">
        <v>28</v>
      </c>
      <c r="B20" s="164">
        <v>70.1</v>
      </c>
      <c r="C20" s="164">
        <v>72.7</v>
      </c>
    </row>
    <row r="21" spans="1:3" ht="13.5">
      <c r="A21" s="124" t="s">
        <v>30</v>
      </c>
      <c r="B21" s="164">
        <v>72.2</v>
      </c>
      <c r="C21" s="164">
        <v>167.3</v>
      </c>
    </row>
    <row r="22" spans="1:3" ht="13.5">
      <c r="A22" s="124" t="s">
        <v>94</v>
      </c>
      <c r="B22" s="164">
        <v>42.1</v>
      </c>
      <c r="C22" s="164">
        <v>34.9</v>
      </c>
    </row>
    <row r="23" spans="1:3" ht="13.5">
      <c r="A23" s="124" t="s">
        <v>34</v>
      </c>
      <c r="B23" s="164">
        <v>395.7</v>
      </c>
      <c r="C23" s="164">
        <v>411.2</v>
      </c>
    </row>
    <row r="24" spans="1:3" ht="13.5">
      <c r="A24" s="124" t="s">
        <v>35</v>
      </c>
      <c r="B24" s="164">
        <v>364</v>
      </c>
      <c r="C24" s="164">
        <v>502.6</v>
      </c>
    </row>
    <row r="25" spans="1:3" ht="12.75">
      <c r="A25" s="5"/>
      <c r="B25" s="162">
        <f>SUM(B18:B24)</f>
        <v>3185.8999999999996</v>
      </c>
      <c r="C25" s="162">
        <f>SUM(C18:C24)</f>
        <v>3511.5</v>
      </c>
    </row>
    <row r="26" spans="1:3" ht="13.5">
      <c r="A26" s="182" t="s">
        <v>103</v>
      </c>
      <c r="B26" s="164">
        <v>0</v>
      </c>
      <c r="C26" s="164">
        <v>0</v>
      </c>
    </row>
    <row r="27" spans="1:3" ht="13.5" thickBot="1">
      <c r="A27" s="3" t="s">
        <v>36</v>
      </c>
      <c r="B27" s="165">
        <f>+B16+B25+B26</f>
        <v>10363.3</v>
      </c>
      <c r="C27" s="165">
        <f>+C16+C25+C26</f>
        <v>10726.7</v>
      </c>
    </row>
    <row r="28" spans="2:3" ht="12.75">
      <c r="B28" s="166"/>
      <c r="C28" s="166"/>
    </row>
    <row r="29" spans="2:3" ht="12.75">
      <c r="B29" s="166"/>
      <c r="C29" s="166"/>
    </row>
    <row r="30" spans="1:3" ht="12.75">
      <c r="A30" s="180" t="s">
        <v>102</v>
      </c>
      <c r="B30" s="167"/>
      <c r="C30" s="167"/>
    </row>
    <row r="31" spans="1:3" ht="12.75">
      <c r="A31" s="125" t="s">
        <v>37</v>
      </c>
      <c r="B31" s="168"/>
      <c r="C31" s="168"/>
    </row>
    <row r="32" spans="1:3" ht="13.5">
      <c r="A32" s="126" t="s">
        <v>38</v>
      </c>
      <c r="B32" s="164">
        <v>1474.8</v>
      </c>
      <c r="C32" s="164">
        <v>1471.9</v>
      </c>
    </row>
    <row r="33" spans="1:3" ht="13.5">
      <c r="A33" s="126" t="s">
        <v>39</v>
      </c>
      <c r="B33" s="161">
        <v>948</v>
      </c>
      <c r="C33" s="161">
        <v>1291.7</v>
      </c>
    </row>
    <row r="34" spans="1:3" ht="13.5">
      <c r="A34" s="126" t="s">
        <v>40</v>
      </c>
      <c r="B34" s="169">
        <v>385.7</v>
      </c>
      <c r="C34" s="169">
        <v>124.4</v>
      </c>
    </row>
    <row r="35" spans="1:3" ht="12.75">
      <c r="A35" s="6" t="s">
        <v>41</v>
      </c>
      <c r="B35" s="162">
        <f>SUM(B32:B34)</f>
        <v>2808.5</v>
      </c>
      <c r="C35" s="162">
        <f>SUM(C32:C34)</f>
        <v>2888.0000000000005</v>
      </c>
    </row>
    <row r="36" spans="1:3" ht="13.5">
      <c r="A36" s="127" t="s">
        <v>42</v>
      </c>
      <c r="B36" s="170">
        <v>201.5</v>
      </c>
      <c r="C36" s="170">
        <v>206.2</v>
      </c>
    </row>
    <row r="37" spans="1:3" ht="12.75">
      <c r="A37" s="6" t="s">
        <v>43</v>
      </c>
      <c r="B37" s="162">
        <f>SUM(B35:B36)</f>
        <v>3010</v>
      </c>
      <c r="C37" s="162">
        <f>SUM(C35:C36)</f>
        <v>3094.2000000000003</v>
      </c>
    </row>
    <row r="38" spans="1:3" ht="12.75">
      <c r="A38" s="125"/>
      <c r="B38" s="171"/>
      <c r="C38" s="171"/>
    </row>
    <row r="39" spans="1:3" ht="12.75">
      <c r="A39" s="180" t="s">
        <v>101</v>
      </c>
      <c r="B39" s="167"/>
      <c r="C39" s="167"/>
    </row>
    <row r="40" spans="1:3" ht="12.75">
      <c r="A40" s="125"/>
      <c r="B40" s="181"/>
      <c r="C40" s="181"/>
    </row>
    <row r="41" spans="1:3" ht="12.75">
      <c r="A41" s="125" t="s">
        <v>44</v>
      </c>
      <c r="B41" s="163"/>
      <c r="C41" s="163"/>
    </row>
    <row r="42" spans="1:3" ht="13.5">
      <c r="A42" s="127" t="s">
        <v>109</v>
      </c>
      <c r="B42" s="172">
        <v>3456.3</v>
      </c>
      <c r="C42" s="172">
        <v>3471.8</v>
      </c>
    </row>
    <row r="43" spans="1:3" ht="13.5">
      <c r="A43" s="127" t="s">
        <v>106</v>
      </c>
      <c r="B43" s="172">
        <v>76.1</v>
      </c>
      <c r="C43" s="172">
        <v>69.3</v>
      </c>
    </row>
    <row r="44" spans="1:3" ht="13.5">
      <c r="A44" s="126" t="s">
        <v>45</v>
      </c>
      <c r="B44" s="172">
        <v>127.3</v>
      </c>
      <c r="C44" s="172">
        <v>124.8</v>
      </c>
    </row>
    <row r="45" spans="1:3" ht="13.5">
      <c r="A45" s="126" t="s">
        <v>46</v>
      </c>
      <c r="B45" s="172">
        <v>521.8</v>
      </c>
      <c r="C45" s="172">
        <v>525.2</v>
      </c>
    </row>
    <row r="46" spans="1:3" ht="13.5">
      <c r="A46" s="126" t="s">
        <v>47</v>
      </c>
      <c r="B46" s="172">
        <v>154.5</v>
      </c>
      <c r="C46" s="172">
        <v>150.2</v>
      </c>
    </row>
    <row r="47" spans="1:7" ht="13.5">
      <c r="A47" s="126" t="s">
        <v>85</v>
      </c>
      <c r="B47" s="173">
        <v>27.4</v>
      </c>
      <c r="C47" s="173">
        <v>27.1</v>
      </c>
      <c r="G47" s="120"/>
    </row>
    <row r="48" spans="1:3" ht="12.75">
      <c r="A48" s="7"/>
      <c r="B48" s="162">
        <f>SUM(B42:B47)</f>
        <v>4363.4</v>
      </c>
      <c r="C48" s="162">
        <f>SUM(C42:C47)</f>
        <v>4368.400000000001</v>
      </c>
    </row>
    <row r="49" spans="1:3" ht="12.75">
      <c r="A49" s="125" t="s">
        <v>48</v>
      </c>
      <c r="B49" s="168"/>
      <c r="C49" s="168"/>
    </row>
    <row r="50" spans="1:7" ht="13.5">
      <c r="A50" s="127" t="s">
        <v>108</v>
      </c>
      <c r="B50" s="172">
        <v>305.5</v>
      </c>
      <c r="C50" s="172">
        <v>401.8</v>
      </c>
      <c r="G50" s="121"/>
    </row>
    <row r="51" spans="1:7" ht="13.5">
      <c r="A51" s="127" t="s">
        <v>107</v>
      </c>
      <c r="B51" s="172">
        <v>19.4</v>
      </c>
      <c r="C51" s="172">
        <v>22.9</v>
      </c>
      <c r="G51" s="121"/>
    </row>
    <row r="52" spans="1:7" ht="13.5">
      <c r="A52" s="126" t="s">
        <v>49</v>
      </c>
      <c r="B52" s="172">
        <v>1391.8</v>
      </c>
      <c r="C52" s="172">
        <v>1228</v>
      </c>
      <c r="G52" s="121"/>
    </row>
    <row r="53" spans="1:7" ht="13.5">
      <c r="A53" s="127" t="s">
        <v>95</v>
      </c>
      <c r="B53" s="172">
        <v>86.9</v>
      </c>
      <c r="C53" s="172">
        <v>127.1</v>
      </c>
      <c r="G53" s="121"/>
    </row>
    <row r="54" spans="1:7" ht="13.5">
      <c r="A54" s="126" t="s">
        <v>50</v>
      </c>
      <c r="B54" s="172">
        <v>1047.9</v>
      </c>
      <c r="C54" s="172">
        <v>1208.5</v>
      </c>
      <c r="G54" s="121"/>
    </row>
    <row r="55" spans="1:7" ht="13.5">
      <c r="A55" s="126" t="s">
        <v>30</v>
      </c>
      <c r="B55" s="173">
        <v>138.4</v>
      </c>
      <c r="C55" s="173">
        <v>275.8</v>
      </c>
      <c r="G55" s="121"/>
    </row>
    <row r="56" spans="1:3" ht="12.75">
      <c r="A56" s="7"/>
      <c r="B56" s="162">
        <f>SUM(B50:B55)</f>
        <v>2989.9</v>
      </c>
      <c r="C56" s="162">
        <f>SUM(C50:C55)</f>
        <v>3264.1000000000004</v>
      </c>
    </row>
    <row r="57" spans="1:3" ht="12.75">
      <c r="A57" s="128" t="s">
        <v>51</v>
      </c>
      <c r="B57" s="171">
        <f>B48+B56</f>
        <v>7353.299999999999</v>
      </c>
      <c r="C57" s="171">
        <f>C48+C56</f>
        <v>7632.500000000001</v>
      </c>
    </row>
    <row r="58" spans="1:3" ht="13.5">
      <c r="A58" s="183" t="s">
        <v>104</v>
      </c>
      <c r="B58" s="184">
        <v>0</v>
      </c>
      <c r="C58" s="184">
        <v>0</v>
      </c>
    </row>
    <row r="59" spans="1:3" ht="12.75">
      <c r="A59" s="4" t="s">
        <v>52</v>
      </c>
      <c r="B59" s="174">
        <f>B37+B57+B58</f>
        <v>10363.3</v>
      </c>
      <c r="C59" s="174">
        <f>C37+C57+C58</f>
        <v>10726.7</v>
      </c>
    </row>
    <row r="60" ht="12.75">
      <c r="A60" s="129"/>
    </row>
    <row r="61" ht="12.75">
      <c r="A61" s="13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2" customWidth="1"/>
    <col min="2" max="7" width="10.7109375" style="9" customWidth="1"/>
    <col min="8" max="16384" width="9.140625" style="9" customWidth="1"/>
  </cols>
  <sheetData>
    <row r="2" spans="1:7" ht="12.75">
      <c r="A2" s="112" t="s">
        <v>98</v>
      </c>
      <c r="B2" s="176">
        <v>43555</v>
      </c>
      <c r="C2" s="113" t="s">
        <v>58</v>
      </c>
      <c r="D2" s="176">
        <v>43921</v>
      </c>
      <c r="E2" s="114" t="s">
        <v>58</v>
      </c>
      <c r="F2" s="115" t="s">
        <v>54</v>
      </c>
      <c r="G2" s="116" t="s">
        <v>55</v>
      </c>
    </row>
    <row r="3" spans="1:7" s="21" customFormat="1" ht="12.75">
      <c r="A3" s="10" t="s">
        <v>59</v>
      </c>
      <c r="B3" s="11">
        <v>981.2865611999999</v>
      </c>
      <c r="C3" s="12">
        <f>B3/$B$3</f>
        <v>1</v>
      </c>
      <c r="D3" s="11">
        <v>1117.7378573699998</v>
      </c>
      <c r="E3" s="12">
        <f>D3/$D$3</f>
        <v>1</v>
      </c>
      <c r="F3" s="13">
        <f>D3-B3</f>
        <v>136.45129616999986</v>
      </c>
      <c r="G3" s="14">
        <f>D3/B3-1</f>
        <v>0.1390534646710495</v>
      </c>
    </row>
    <row r="4" spans="1:7" ht="12.75">
      <c r="A4" s="15" t="s">
        <v>60</v>
      </c>
      <c r="B4" s="16">
        <v>-800.4994551799999</v>
      </c>
      <c r="C4" s="12">
        <f>B4/$B$3</f>
        <v>-0.815765227846473</v>
      </c>
      <c r="D4" s="16">
        <v>-926.4649528200002</v>
      </c>
      <c r="E4" s="12">
        <f>D4/$D$3</f>
        <v>-0.8288749877363388</v>
      </c>
      <c r="F4" s="17">
        <f>D4-B4</f>
        <v>-125.96549764000031</v>
      </c>
      <c r="G4" s="18">
        <f>D4/B4-1</f>
        <v>0.15735863007136675</v>
      </c>
    </row>
    <row r="5" spans="1:7" ht="12.75">
      <c r="A5" s="15" t="s">
        <v>6</v>
      </c>
      <c r="B5" s="16">
        <v>-31.740862879999995</v>
      </c>
      <c r="C5" s="12">
        <f>B5/$B$3</f>
        <v>-0.03234617097087786</v>
      </c>
      <c r="D5" s="16">
        <v>-32.61455986</v>
      </c>
      <c r="E5" s="12">
        <f>D5/$D$3</f>
        <v>-0.02917907776403045</v>
      </c>
      <c r="F5" s="17">
        <f>D5-B5</f>
        <v>-0.8736969800000054</v>
      </c>
      <c r="G5" s="18">
        <f>D5/B5-1</f>
        <v>0.02752593662318259</v>
      </c>
    </row>
    <row r="6" spans="1:7" ht="12.75">
      <c r="A6" s="15" t="s">
        <v>9</v>
      </c>
      <c r="B6" s="19">
        <v>1.93983289</v>
      </c>
      <c r="C6" s="12">
        <f>B6/$B$3</f>
        <v>0.001976826104321462</v>
      </c>
      <c r="D6" s="19">
        <v>2.20523282</v>
      </c>
      <c r="E6" s="12">
        <f>D6/$D$3</f>
        <v>0.0019729427660156737</v>
      </c>
      <c r="F6" s="20">
        <f>D6-B6</f>
        <v>0.26539993000000006</v>
      </c>
      <c r="G6" s="18">
        <f>D6/B6-1</f>
        <v>0.13681587283531416</v>
      </c>
    </row>
    <row r="7" spans="1:13" s="21" customFormat="1" ht="12.75">
      <c r="A7" s="22" t="s">
        <v>61</v>
      </c>
      <c r="B7" s="23">
        <f>SUM(B3:B6)</f>
        <v>150.98607603</v>
      </c>
      <c r="C7" s="24">
        <f>B7/$B$3</f>
        <v>0.15386542728697059</v>
      </c>
      <c r="D7" s="23">
        <f>SUM(D3:D6)</f>
        <v>160.86357750999957</v>
      </c>
      <c r="E7" s="24">
        <f>D7/$D$3</f>
        <v>0.1439188772656464</v>
      </c>
      <c r="F7" s="25">
        <f>D7-B7</f>
        <v>9.87750147999958</v>
      </c>
      <c r="G7" s="26">
        <f>D7/B7-1</f>
        <v>0.06541994957228359</v>
      </c>
      <c r="M7" s="100"/>
    </row>
    <row r="10" spans="1:5" ht="12.75">
      <c r="A10" s="112" t="s">
        <v>53</v>
      </c>
      <c r="B10" s="176">
        <f>B2</f>
        <v>43555</v>
      </c>
      <c r="C10" s="176">
        <f>D2</f>
        <v>43921</v>
      </c>
      <c r="D10" s="115" t="s">
        <v>54</v>
      </c>
      <c r="E10" s="117" t="s">
        <v>55</v>
      </c>
    </row>
    <row r="11" spans="1:5" ht="12.75">
      <c r="A11" s="10" t="s">
        <v>56</v>
      </c>
      <c r="B11" s="101">
        <v>1477.7469</v>
      </c>
      <c r="C11" s="101">
        <v>2038.927</v>
      </c>
      <c r="D11" s="13">
        <f>C11-B11</f>
        <v>561.1800999999998</v>
      </c>
      <c r="E11" s="102">
        <f>C11/B11-1</f>
        <v>0.37975386718794657</v>
      </c>
    </row>
    <row r="12" spans="1:5" ht="12.75">
      <c r="A12" s="15" t="s">
        <v>57</v>
      </c>
      <c r="B12" s="69">
        <v>1327.489329105933</v>
      </c>
      <c r="C12" s="69">
        <v>1127.3144256810026</v>
      </c>
      <c r="D12" s="31">
        <f>C12-B12</f>
        <v>-200.17490342493033</v>
      </c>
      <c r="E12" s="32">
        <f>C12/B12-1</f>
        <v>-0.15079209982030406</v>
      </c>
    </row>
    <row r="13" spans="1:5" ht="12.75">
      <c r="A13" s="15" t="s">
        <v>92</v>
      </c>
      <c r="B13" s="69">
        <v>2537.127523578699</v>
      </c>
      <c r="C13" s="69">
        <v>3580.3274223722838</v>
      </c>
      <c r="D13" s="31">
        <f>C13-B13</f>
        <v>1043.199898793585</v>
      </c>
      <c r="E13" s="29">
        <f>C13/B13-1</f>
        <v>0.41117361626431714</v>
      </c>
    </row>
    <row r="14" spans="1:5" ht="12.75">
      <c r="A14" s="103" t="s">
        <v>89</v>
      </c>
      <c r="B14" s="104">
        <v>1467</v>
      </c>
      <c r="C14" s="104">
        <v>2231.3</v>
      </c>
      <c r="D14" s="105">
        <f>C14-B14</f>
        <v>764.3000000000002</v>
      </c>
      <c r="E14" s="106">
        <f>C14/B14-1</f>
        <v>0.5209952283571917</v>
      </c>
    </row>
    <row r="15" spans="1:5" ht="12.75">
      <c r="A15" s="33" t="s">
        <v>91</v>
      </c>
      <c r="B15" s="107">
        <v>237.10458615426595</v>
      </c>
      <c r="C15" s="107">
        <v>217.92518203415523</v>
      </c>
      <c r="D15" s="108">
        <f>C15-B15</f>
        <v>-19.179404120110718</v>
      </c>
      <c r="E15" s="36">
        <f>C15/B15-1</f>
        <v>-0.08089005966182428</v>
      </c>
    </row>
    <row r="16" spans="1:5" ht="12.75">
      <c r="A16" s="109"/>
      <c r="B16" s="27"/>
      <c r="C16" s="27"/>
      <c r="D16" s="28"/>
      <c r="E16" s="110"/>
    </row>
    <row r="18" spans="1:5" ht="12.75">
      <c r="A18" s="118" t="s">
        <v>62</v>
      </c>
      <c r="B18" s="176">
        <f>B10</f>
        <v>43555</v>
      </c>
      <c r="C18" s="176">
        <f>C10</f>
        <v>43921</v>
      </c>
      <c r="D18" s="115" t="s">
        <v>54</v>
      </c>
      <c r="E18" s="117" t="s">
        <v>55</v>
      </c>
    </row>
    <row r="19" spans="1:5" ht="12.75">
      <c r="A19" s="10" t="s">
        <v>63</v>
      </c>
      <c r="B19" s="86">
        <f>B7</f>
        <v>150.98607603</v>
      </c>
      <c r="C19" s="86">
        <f>D7</f>
        <v>160.86357750999957</v>
      </c>
      <c r="D19" s="13">
        <f>C19-B19</f>
        <v>9.87750147999958</v>
      </c>
      <c r="E19" s="77">
        <f>C19/B19-1</f>
        <v>0.06541994957228359</v>
      </c>
    </row>
    <row r="20" spans="1:5" ht="12.75">
      <c r="A20" s="15" t="s">
        <v>64</v>
      </c>
      <c r="B20" s="30">
        <v>330.7878178899999</v>
      </c>
      <c r="C20" s="30">
        <v>349.1845902200001</v>
      </c>
      <c r="D20" s="31">
        <f>C20-B20</f>
        <v>18.396772330000147</v>
      </c>
      <c r="E20" s="29">
        <f>C20/B20-1</f>
        <v>0.05561502369509208</v>
      </c>
    </row>
    <row r="21" spans="1:5" ht="12.75">
      <c r="A21" s="33" t="s">
        <v>65</v>
      </c>
      <c r="B21" s="39">
        <f>B19/B20</f>
        <v>0.45644388294918664</v>
      </c>
      <c r="C21" s="39">
        <f>C19/C20</f>
        <v>0.46068349525003144</v>
      </c>
      <c r="D21" s="111"/>
      <c r="E21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2" customWidth="1"/>
    <col min="2" max="7" width="10.7109375" style="9" customWidth="1"/>
    <col min="8" max="16384" width="9.140625" style="9" customWidth="1"/>
  </cols>
  <sheetData>
    <row r="2" spans="1:7" ht="12.75">
      <c r="A2" s="93" t="s">
        <v>98</v>
      </c>
      <c r="B2" s="177">
        <v>43555</v>
      </c>
      <c r="C2" s="94" t="s">
        <v>58</v>
      </c>
      <c r="D2" s="177">
        <v>43921</v>
      </c>
      <c r="E2" s="95" t="s">
        <v>58</v>
      </c>
      <c r="F2" s="96" t="s">
        <v>54</v>
      </c>
      <c r="G2" s="97" t="s">
        <v>55</v>
      </c>
    </row>
    <row r="3" spans="1:7" s="21" customFormat="1" ht="12.75">
      <c r="A3" s="10" t="s">
        <v>59</v>
      </c>
      <c r="B3" s="101">
        <v>653.8685674100001</v>
      </c>
      <c r="C3" s="12">
        <f>B3/$B$3</f>
        <v>1</v>
      </c>
      <c r="D3" s="11">
        <v>616.2268641800001</v>
      </c>
      <c r="E3" s="12">
        <f>D3/$D$3</f>
        <v>1</v>
      </c>
      <c r="F3" s="13">
        <f>D3-B3</f>
        <v>-37.64170322999996</v>
      </c>
      <c r="G3" s="14">
        <f>D3/B3-1</f>
        <v>-0.05756769036795928</v>
      </c>
    </row>
    <row r="4" spans="1:7" ht="12.75">
      <c r="A4" s="15" t="s">
        <v>60</v>
      </c>
      <c r="B4" s="16">
        <v>-599.5683023900001</v>
      </c>
      <c r="C4" s="12">
        <f>B4/$B$3</f>
        <v>-0.916955382585394</v>
      </c>
      <c r="D4" s="16">
        <v>-553.4219620299999</v>
      </c>
      <c r="E4" s="12">
        <f>D4/$D$3</f>
        <v>-0.8980815251643186</v>
      </c>
      <c r="F4" s="17">
        <f>D4-B4</f>
        <v>46.14634036000018</v>
      </c>
      <c r="G4" s="18">
        <f>D4/B4-1</f>
        <v>-0.07696594395676282</v>
      </c>
    </row>
    <row r="5" spans="1:7" ht="12.75">
      <c r="A5" s="15" t="s">
        <v>6</v>
      </c>
      <c r="B5" s="16">
        <v>-11.003531550000002</v>
      </c>
      <c r="C5" s="12">
        <f>B5/$B$3</f>
        <v>-0.016828353737182132</v>
      </c>
      <c r="D5" s="16">
        <v>-12.14361907</v>
      </c>
      <c r="E5" s="12">
        <f>D5/$D$3</f>
        <v>-0.019706409726488076</v>
      </c>
      <c r="F5" s="17">
        <f>D5-B5</f>
        <v>-1.140087519999998</v>
      </c>
      <c r="G5" s="18">
        <f>D5/B5-1</f>
        <v>0.10361105567057671</v>
      </c>
    </row>
    <row r="6" spans="1:7" ht="12.75">
      <c r="A6" s="15" t="s">
        <v>9</v>
      </c>
      <c r="B6" s="19">
        <v>1.90423957</v>
      </c>
      <c r="C6" s="12">
        <f>B6/$B$3</f>
        <v>0.002912266569935867</v>
      </c>
      <c r="D6" s="19">
        <v>1.84320724</v>
      </c>
      <c r="E6" s="12">
        <f>D6/$D$3</f>
        <v>0.0029911179585666334</v>
      </c>
      <c r="F6" s="20">
        <f>D6-B6</f>
        <v>-0.06103233000000019</v>
      </c>
      <c r="G6" s="18">
        <f>D6/B6-1</f>
        <v>-0.03205076239435578</v>
      </c>
    </row>
    <row r="7" spans="1:7" s="21" customFormat="1" ht="12.75">
      <c r="A7" s="22" t="s">
        <v>61</v>
      </c>
      <c r="B7" s="85">
        <f>SUM(B3:B6)</f>
        <v>45.20097303999998</v>
      </c>
      <c r="C7" s="24">
        <f>B7/$B$3</f>
        <v>0.06912853024735975</v>
      </c>
      <c r="D7" s="85">
        <f>SUM(D3:D6)</f>
        <v>52.5044903200002</v>
      </c>
      <c r="E7" s="24">
        <f>D7/$D$3</f>
        <v>0.08520318306775995</v>
      </c>
      <c r="F7" s="25">
        <f>D7-B7</f>
        <v>7.3035172800002215</v>
      </c>
      <c r="G7" s="26">
        <f>D7/B7-1</f>
        <v>0.16157876233188784</v>
      </c>
    </row>
    <row r="10" spans="1:5" ht="12.75">
      <c r="A10" s="93" t="s">
        <v>53</v>
      </c>
      <c r="B10" s="177">
        <f>B2</f>
        <v>43555</v>
      </c>
      <c r="C10" s="177">
        <f>D2</f>
        <v>43921</v>
      </c>
      <c r="D10" s="96" t="s">
        <v>54</v>
      </c>
      <c r="E10" s="98" t="s">
        <v>55</v>
      </c>
    </row>
    <row r="11" spans="1:5" ht="12.75">
      <c r="A11" s="10" t="s">
        <v>56</v>
      </c>
      <c r="B11" s="101">
        <v>1110.8570000000002</v>
      </c>
      <c r="C11" s="101">
        <v>1303.7379999999998</v>
      </c>
      <c r="D11" s="13">
        <f>C11-B11</f>
        <v>192.88099999999963</v>
      </c>
      <c r="E11" s="77">
        <f>C11/B11-1</f>
        <v>0.17363260977785577</v>
      </c>
    </row>
    <row r="12" spans="1:5" ht="12.75">
      <c r="A12" s="15" t="s">
        <v>86</v>
      </c>
      <c r="B12" s="51">
        <v>2336.7737021721896</v>
      </c>
      <c r="C12" s="51">
        <v>2729.9826670940947</v>
      </c>
      <c r="D12" s="31">
        <f>C12-B12</f>
        <v>393.20896492190514</v>
      </c>
      <c r="E12" s="60">
        <f>C12/B12-1</f>
        <v>0.16827002313334427</v>
      </c>
    </row>
    <row r="13" spans="1:5" ht="12.75">
      <c r="A13" s="33" t="s">
        <v>87</v>
      </c>
      <c r="B13" s="87">
        <v>791.3041771163004</v>
      </c>
      <c r="C13" s="87">
        <v>744.7711090732606</v>
      </c>
      <c r="D13" s="74">
        <f>C13-B13</f>
        <v>-46.53306804303975</v>
      </c>
      <c r="E13" s="88">
        <f>C13/B13-1</f>
        <v>-0.05880553823514145</v>
      </c>
    </row>
    <row r="15" ht="12.75">
      <c r="G15" s="9" t="s">
        <v>111</v>
      </c>
    </row>
    <row r="16" spans="1:5" ht="12.75">
      <c r="A16" s="99" t="s">
        <v>62</v>
      </c>
      <c r="B16" s="177">
        <f>B10</f>
        <v>43555</v>
      </c>
      <c r="C16" s="177">
        <f>C10</f>
        <v>43921</v>
      </c>
      <c r="D16" s="96" t="s">
        <v>54</v>
      </c>
      <c r="E16" s="98" t="s">
        <v>55</v>
      </c>
    </row>
    <row r="17" spans="1:5" s="21" customFormat="1" ht="12.75">
      <c r="A17" s="10" t="s">
        <v>63</v>
      </c>
      <c r="B17" s="37">
        <f>B7</f>
        <v>45.20097303999998</v>
      </c>
      <c r="C17" s="89">
        <f>D7</f>
        <v>52.5044903200002</v>
      </c>
      <c r="D17" s="13">
        <f>C17-B17</f>
        <v>7.3035172800002215</v>
      </c>
      <c r="E17" s="58">
        <f>C17/B17-1</f>
        <v>0.16157876233188784</v>
      </c>
    </row>
    <row r="18" spans="1:5" ht="12.75">
      <c r="A18" s="15" t="s">
        <v>64</v>
      </c>
      <c r="B18" s="38">
        <f>+GAS!B20</f>
        <v>330.7878178899999</v>
      </c>
      <c r="C18" s="38">
        <f>+GAS!C20</f>
        <v>349.1845902200001</v>
      </c>
      <c r="D18" s="20">
        <f>C18-B18</f>
        <v>18.396772330000147</v>
      </c>
      <c r="E18" s="70">
        <f>C18/B18-1</f>
        <v>0.05561502369509208</v>
      </c>
    </row>
    <row r="19" spans="1:5" ht="12.75">
      <c r="A19" s="90" t="s">
        <v>65</v>
      </c>
      <c r="B19" s="91">
        <f>B17/B18</f>
        <v>0.13664642588207737</v>
      </c>
      <c r="C19" s="91">
        <f>C17/C18</f>
        <v>0.15036313683522032</v>
      </c>
      <c r="D19" s="92"/>
      <c r="E19" s="41"/>
    </row>
    <row r="26" ht="12.75">
      <c r="G26" s="9" t="s">
        <v>110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D7 B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2" customWidth="1"/>
    <col min="2" max="7" width="10.7109375" style="9" customWidth="1"/>
    <col min="8" max="16384" width="9.140625" style="9" customWidth="1"/>
  </cols>
  <sheetData>
    <row r="2" spans="1:7" ht="12.75">
      <c r="A2" s="78" t="s">
        <v>98</v>
      </c>
      <c r="B2" s="132">
        <v>43555</v>
      </c>
      <c r="C2" s="79" t="s">
        <v>58</v>
      </c>
      <c r="D2" s="132">
        <v>43921</v>
      </c>
      <c r="E2" s="80" t="s">
        <v>58</v>
      </c>
      <c r="F2" s="81" t="s">
        <v>54</v>
      </c>
      <c r="G2" s="82" t="s">
        <v>55</v>
      </c>
    </row>
    <row r="3" spans="1:7" s="21" customFormat="1" ht="12.75">
      <c r="A3" s="10" t="s">
        <v>59</v>
      </c>
      <c r="B3" s="11">
        <v>203.93776509999998</v>
      </c>
      <c r="C3" s="12">
        <f>B3/$B$3</f>
        <v>1</v>
      </c>
      <c r="D3" s="11">
        <v>199.17824062000005</v>
      </c>
      <c r="E3" s="12">
        <f>D3/$D$3</f>
        <v>1</v>
      </c>
      <c r="F3" s="13">
        <f>D3-B3</f>
        <v>-4.759524479999925</v>
      </c>
      <c r="G3" s="14">
        <f>D3/B3-1</f>
        <v>-0.023338122184805354</v>
      </c>
    </row>
    <row r="4" spans="1:7" ht="12.75">
      <c r="A4" s="15" t="s">
        <v>60</v>
      </c>
      <c r="B4" s="16">
        <v>-102.65679831999996</v>
      </c>
      <c r="C4" s="12">
        <f>B4/$B$3</f>
        <v>-0.5033731651892069</v>
      </c>
      <c r="D4" s="16">
        <v>-98.71369401999998</v>
      </c>
      <c r="E4" s="12">
        <f>D4/$D$3</f>
        <v>-0.4956048096053312</v>
      </c>
      <c r="F4" s="17">
        <f>D4-B4</f>
        <v>3.9431042999999875</v>
      </c>
      <c r="G4" s="18">
        <f>D4/B4-1</f>
        <v>-0.03841055209717925</v>
      </c>
    </row>
    <row r="5" spans="1:7" ht="12.75">
      <c r="A5" s="15" t="s">
        <v>6</v>
      </c>
      <c r="B5" s="16">
        <v>-43.505056999999994</v>
      </c>
      <c r="C5" s="12">
        <f>B5/$B$3</f>
        <v>-0.21332516308917812</v>
      </c>
      <c r="D5" s="16">
        <v>-44.085265230000005</v>
      </c>
      <c r="E5" s="12">
        <f>D5/$D$3</f>
        <v>-0.221335749792607</v>
      </c>
      <c r="F5" s="17">
        <f>D5-B5</f>
        <v>-0.5802082300000109</v>
      </c>
      <c r="G5" s="18">
        <f>D5/B5-1</f>
        <v>0.01333656981532072</v>
      </c>
    </row>
    <row r="6" spans="1:7" ht="12.75">
      <c r="A6" s="15" t="s">
        <v>9</v>
      </c>
      <c r="B6" s="19">
        <v>1.13466815</v>
      </c>
      <c r="C6" s="12">
        <f>B6/$B$3</f>
        <v>0.005563796138707416</v>
      </c>
      <c r="D6" s="19">
        <v>0.80413884</v>
      </c>
      <c r="E6" s="12">
        <f>D6/$D$3</f>
        <v>0.004037282574124988</v>
      </c>
      <c r="F6" s="20">
        <f>D6-B6</f>
        <v>-0.33052930999999997</v>
      </c>
      <c r="G6" s="18">
        <f>D6/B6-1</f>
        <v>-0.29130042118481947</v>
      </c>
    </row>
    <row r="7" spans="1:7" s="21" customFormat="1" ht="12.75">
      <c r="A7" s="22" t="s">
        <v>61</v>
      </c>
      <c r="B7" s="23">
        <f>SUM(B3:B6)</f>
        <v>58.910577930000024</v>
      </c>
      <c r="C7" s="24">
        <f>B7/$B$3</f>
        <v>0.2888654678603224</v>
      </c>
      <c r="D7" s="23">
        <f>SUM(D3:D6)</f>
        <v>57.18342021000007</v>
      </c>
      <c r="E7" s="24">
        <f>D7/$D$3</f>
        <v>0.2870967231761868</v>
      </c>
      <c r="F7" s="25">
        <f>D7-B7</f>
        <v>-1.7271577199999513</v>
      </c>
      <c r="G7" s="68">
        <f>D7/B7-1</f>
        <v>-0.02931829529922847</v>
      </c>
    </row>
    <row r="10" spans="1:5" ht="12.75">
      <c r="A10" s="78" t="s">
        <v>53</v>
      </c>
      <c r="B10" s="132">
        <f>B2</f>
        <v>43555</v>
      </c>
      <c r="C10" s="132">
        <f>D2</f>
        <v>43921</v>
      </c>
      <c r="D10" s="81" t="s">
        <v>54</v>
      </c>
      <c r="E10" s="83" t="s">
        <v>55</v>
      </c>
    </row>
    <row r="11" spans="1:5" ht="12.75">
      <c r="A11" s="15" t="s">
        <v>66</v>
      </c>
      <c r="B11" s="69">
        <v>1463.893</v>
      </c>
      <c r="C11" s="69">
        <v>1467.8480000000002</v>
      </c>
      <c r="D11" s="31">
        <f>C11-B11</f>
        <v>3.9550000000001546</v>
      </c>
      <c r="E11" s="70">
        <f>C11/B11-1</f>
        <v>0.002701700192568879</v>
      </c>
    </row>
    <row r="12" spans="1:5" ht="12.75">
      <c r="A12" s="15" t="s">
        <v>88</v>
      </c>
      <c r="B12" s="27"/>
      <c r="C12" s="27"/>
      <c r="D12" s="31"/>
      <c r="E12" s="70"/>
    </row>
    <row r="13" spans="1:5" ht="12.75">
      <c r="A13" s="71" t="s">
        <v>67</v>
      </c>
      <c r="B13" s="30">
        <v>66.30789190602425</v>
      </c>
      <c r="C13" s="30">
        <v>66.03937956527272</v>
      </c>
      <c r="D13" s="31">
        <f>C13-B13</f>
        <v>-0.26851234075152774</v>
      </c>
      <c r="E13" s="70">
        <f>C13/B13-1</f>
        <v>-0.004049477868065532</v>
      </c>
    </row>
    <row r="14" spans="1:5" ht="12.75">
      <c r="A14" s="71" t="s">
        <v>68</v>
      </c>
      <c r="B14" s="30">
        <v>55.80293372287444</v>
      </c>
      <c r="C14" s="30">
        <v>56.38953370190547</v>
      </c>
      <c r="D14" s="31">
        <f>C14-B14</f>
        <v>0.5865999790310283</v>
      </c>
      <c r="E14" s="70">
        <f>C14/B14-1</f>
        <v>0.010511991751978034</v>
      </c>
    </row>
    <row r="15" spans="1:5" ht="12.75">
      <c r="A15" s="72" t="s">
        <v>69</v>
      </c>
      <c r="B15" s="73">
        <v>54.85632539251742</v>
      </c>
      <c r="C15" s="73">
        <v>55.51615718202418</v>
      </c>
      <c r="D15" s="74">
        <f>C15-B15</f>
        <v>0.6598317895067609</v>
      </c>
      <c r="E15" s="75">
        <f>C15/B15-1</f>
        <v>0.012028362905925905</v>
      </c>
    </row>
    <row r="18" spans="1:10" ht="12.75">
      <c r="A18" s="84" t="s">
        <v>62</v>
      </c>
      <c r="B18" s="132">
        <f>B10</f>
        <v>43555</v>
      </c>
      <c r="C18" s="132">
        <f>C10</f>
        <v>43921</v>
      </c>
      <c r="D18" s="81" t="s">
        <v>54</v>
      </c>
      <c r="E18" s="83" t="s">
        <v>55</v>
      </c>
      <c r="J18" s="76"/>
    </row>
    <row r="19" spans="1:5" s="21" customFormat="1" ht="12.75">
      <c r="A19" s="10" t="s">
        <v>63</v>
      </c>
      <c r="B19" s="37">
        <f>B7</f>
        <v>58.910577930000024</v>
      </c>
      <c r="C19" s="37">
        <f>D7</f>
        <v>57.18342021000007</v>
      </c>
      <c r="D19" s="13">
        <f>C19-B19</f>
        <v>-1.7271577199999513</v>
      </c>
      <c r="E19" s="14">
        <f>C19/B19-1</f>
        <v>-0.02931829529922847</v>
      </c>
    </row>
    <row r="20" spans="1:5" ht="12.75">
      <c r="A20" s="15" t="s">
        <v>64</v>
      </c>
      <c r="B20" s="38">
        <f>+'E.E.'!B18</f>
        <v>330.7878178899999</v>
      </c>
      <c r="C20" s="38">
        <f>+'E.E.'!C18</f>
        <v>349.1845902200001</v>
      </c>
      <c r="D20" s="28">
        <f>C20-B20</f>
        <v>18.396772330000147</v>
      </c>
      <c r="E20" s="29">
        <f>C20/B20-1</f>
        <v>0.05561502369509208</v>
      </c>
    </row>
    <row r="21" spans="1:5" ht="12.75">
      <c r="A21" s="33" t="s">
        <v>65</v>
      </c>
      <c r="B21" s="39">
        <f>B19/B20</f>
        <v>0.17809173961052618</v>
      </c>
      <c r="C21" s="39">
        <f>C19/C20</f>
        <v>0.16376272553715002</v>
      </c>
      <c r="D21" s="40"/>
      <c r="E21" s="41"/>
    </row>
  </sheetData>
  <sheetProtection/>
  <printOptions/>
  <pageMargins left="0.75" right="0.75" top="1" bottom="1" header="0.5" footer="0.5"/>
  <pageSetup orientation="portrait" paperSize="9"/>
  <ignoredErrors>
    <ignoredError sqref="E4:E5" evalError="1"/>
    <ignoredError sqref="C7" formula="1" formulaRange="1"/>
    <ignoredError sqref="D7 B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2" customWidth="1"/>
    <col min="2" max="7" width="12.7109375" style="9" customWidth="1"/>
    <col min="8" max="16384" width="9.140625" style="9" customWidth="1"/>
  </cols>
  <sheetData>
    <row r="2" spans="1:7" ht="12.75">
      <c r="A2" s="61" t="s">
        <v>98</v>
      </c>
      <c r="B2" s="178">
        <v>43555</v>
      </c>
      <c r="C2" s="62" t="s">
        <v>58</v>
      </c>
      <c r="D2" s="178">
        <v>43921</v>
      </c>
      <c r="E2" s="63" t="s">
        <v>58</v>
      </c>
      <c r="F2" s="64" t="s">
        <v>54</v>
      </c>
      <c r="G2" s="65" t="s">
        <v>55</v>
      </c>
    </row>
    <row r="3" spans="1:7" s="21" customFormat="1" ht="12.75">
      <c r="A3" s="10" t="s">
        <v>59</v>
      </c>
      <c r="B3" s="11">
        <v>284.71208813</v>
      </c>
      <c r="C3" s="12">
        <f>B3/$B$3</f>
        <v>1</v>
      </c>
      <c r="D3" s="11">
        <v>294.02141373000006</v>
      </c>
      <c r="E3" s="12">
        <f>D3/$D$3</f>
        <v>1</v>
      </c>
      <c r="F3" s="13">
        <f>D3-B3</f>
        <v>9.30932560000008</v>
      </c>
      <c r="G3" s="14">
        <f>D3/B3-1</f>
        <v>0.03269733175413836</v>
      </c>
    </row>
    <row r="4" spans="1:7" ht="12.75">
      <c r="A4" s="15" t="s">
        <v>60</v>
      </c>
      <c r="B4" s="16">
        <v>-167.07199050000003</v>
      </c>
      <c r="C4" s="12">
        <f>B4/$B$3</f>
        <v>-0.5868103163351276</v>
      </c>
      <c r="D4" s="16">
        <v>-172.09095951999998</v>
      </c>
      <c r="E4" s="12">
        <f>D4/$D$3</f>
        <v>-0.5853007688685938</v>
      </c>
      <c r="F4" s="17">
        <f>D4-B4</f>
        <v>-5.0189690199999575</v>
      </c>
      <c r="G4" s="18">
        <f>D4/B4-1</f>
        <v>0.03004075671199935</v>
      </c>
    </row>
    <row r="5" spans="1:7" ht="12.75">
      <c r="A5" s="15" t="s">
        <v>6</v>
      </c>
      <c r="B5" s="16">
        <v>-51.55153798</v>
      </c>
      <c r="C5" s="12">
        <f>B5/$B$3</f>
        <v>-0.1810655048705255</v>
      </c>
      <c r="D5" s="16">
        <v>-53.29151995</v>
      </c>
      <c r="E5" s="12">
        <f>D5/$D$3</f>
        <v>-0.18125047177324852</v>
      </c>
      <c r="F5" s="17">
        <f>D5-B5</f>
        <v>-1.7399819700000023</v>
      </c>
      <c r="G5" s="18">
        <f>D5/B5-1</f>
        <v>0.03375228049791734</v>
      </c>
    </row>
    <row r="6" spans="1:7" ht="12.75">
      <c r="A6" s="15" t="s">
        <v>9</v>
      </c>
      <c r="B6" s="19">
        <v>1.18039723</v>
      </c>
      <c r="C6" s="12">
        <f>B6/$B$3</f>
        <v>0.0041459329589863736</v>
      </c>
      <c r="D6" s="19">
        <v>1.57860552</v>
      </c>
      <c r="E6" s="12">
        <f>D6/$D$3</f>
        <v>0.005369015473987326</v>
      </c>
      <c r="F6" s="20">
        <f>D6-B6</f>
        <v>0.3982082899999999</v>
      </c>
      <c r="G6" s="18">
        <f>D6/B6-1</f>
        <v>0.337351088158687</v>
      </c>
    </row>
    <row r="7" spans="1:7" s="21" customFormat="1" ht="12.75">
      <c r="A7" s="22" t="s">
        <v>61</v>
      </c>
      <c r="B7" s="50">
        <f>SUM(B3:B6)</f>
        <v>67.26895687999995</v>
      </c>
      <c r="C7" s="24">
        <f>B7/$B$3</f>
        <v>0.2362701117533332</v>
      </c>
      <c r="D7" s="50">
        <f>SUM(D3:D6)</f>
        <v>70.21753978000007</v>
      </c>
      <c r="E7" s="24">
        <f>D7/$D$3</f>
        <v>0.2388177748321449</v>
      </c>
      <c r="F7" s="25">
        <f>D7-B7</f>
        <v>2.948582900000119</v>
      </c>
      <c r="G7" s="26">
        <v>0.011</v>
      </c>
    </row>
    <row r="9" spans="1:7" ht="12.75">
      <c r="A9" s="61" t="s">
        <v>99</v>
      </c>
      <c r="B9" s="178">
        <f>B2</f>
        <v>43555</v>
      </c>
      <c r="C9" s="62" t="s">
        <v>58</v>
      </c>
      <c r="D9" s="178">
        <f>D2</f>
        <v>43921</v>
      </c>
      <c r="E9" s="63" t="s">
        <v>58</v>
      </c>
      <c r="F9" s="64" t="s">
        <v>54</v>
      </c>
      <c r="G9" s="65" t="s">
        <v>55</v>
      </c>
    </row>
    <row r="10" spans="1:7" ht="12.75">
      <c r="A10" s="15" t="s">
        <v>70</v>
      </c>
      <c r="B10" s="51">
        <v>521.5693225000002</v>
      </c>
      <c r="C10" s="52">
        <f>B10/$B$13</f>
        <v>0.3209518837509845</v>
      </c>
      <c r="D10" s="51">
        <v>513.4281199999997</v>
      </c>
      <c r="E10" s="52">
        <f>D10/$D$13</f>
        <v>0.3008221974232949</v>
      </c>
      <c r="F10" s="31">
        <f>D10-B10</f>
        <v>-8.141202500000531</v>
      </c>
      <c r="G10" s="18">
        <f>D10/B10-1</f>
        <v>-0.015609051661585216</v>
      </c>
    </row>
    <row r="11" spans="1:7" ht="12.75">
      <c r="A11" s="15" t="s">
        <v>71</v>
      </c>
      <c r="B11" s="51">
        <v>488.5894930000002</v>
      </c>
      <c r="C11" s="52">
        <f>B11/$B$13</f>
        <v>0.3006574800213416</v>
      </c>
      <c r="D11" s="51">
        <v>579.2375419999995</v>
      </c>
      <c r="E11" s="52">
        <f aca="true" t="shared" si="0" ref="E11:E20">D11/$D$13</f>
        <v>0.339380535321104</v>
      </c>
      <c r="F11" s="31">
        <f aca="true" t="shared" si="1" ref="F11:F20">D11-B11</f>
        <v>90.64804899999933</v>
      </c>
      <c r="G11" s="18">
        <f aca="true" t="shared" si="2" ref="G11:G20">D11/B11-1</f>
        <v>0.18553008261272486</v>
      </c>
    </row>
    <row r="12" spans="1:7" ht="12.75">
      <c r="A12" s="15" t="s">
        <v>72</v>
      </c>
      <c r="B12" s="51">
        <v>614.9113239999999</v>
      </c>
      <c r="C12" s="52">
        <f>B12/$B$13</f>
        <v>0.37839063622767394</v>
      </c>
      <c r="D12" s="51">
        <v>614.0837879999998</v>
      </c>
      <c r="E12" s="52">
        <f t="shared" si="0"/>
        <v>0.3597972672556011</v>
      </c>
      <c r="F12" s="31">
        <f t="shared" si="1"/>
        <v>-0.8275360000001228</v>
      </c>
      <c r="G12" s="18">
        <f t="shared" si="2"/>
        <v>-0.0013457810381779511</v>
      </c>
    </row>
    <row r="13" spans="1:7" s="21" customFormat="1" ht="12.75">
      <c r="A13" s="22" t="s">
        <v>73</v>
      </c>
      <c r="B13" s="53">
        <f>SUM(B10:B12)</f>
        <v>1625.0701395000003</v>
      </c>
      <c r="C13" s="54">
        <f>B13/$B$13</f>
        <v>1</v>
      </c>
      <c r="D13" s="53">
        <f>SUM(D10:D12)</f>
        <v>1706.749449999999</v>
      </c>
      <c r="E13" s="54">
        <f t="shared" si="0"/>
        <v>1</v>
      </c>
      <c r="F13" s="25">
        <f t="shared" si="1"/>
        <v>81.67931049999856</v>
      </c>
      <c r="G13" s="55">
        <f t="shared" si="2"/>
        <v>0.050262021628881604</v>
      </c>
    </row>
    <row r="14" spans="1:7" ht="12.75">
      <c r="A14" s="15" t="s">
        <v>74</v>
      </c>
      <c r="B14" s="51">
        <v>105.4433</v>
      </c>
      <c r="C14" s="52">
        <f>B14/$B$20</f>
        <v>0.0648853839825293</v>
      </c>
      <c r="D14" s="51">
        <v>176.65719199999995</v>
      </c>
      <c r="E14" s="52">
        <f t="shared" si="0"/>
        <v>0.10350505283596258</v>
      </c>
      <c r="F14" s="31">
        <f t="shared" si="1"/>
        <v>71.21389199999996</v>
      </c>
      <c r="G14" s="56">
        <f t="shared" si="2"/>
        <v>0.6753761689931932</v>
      </c>
    </row>
    <row r="15" spans="1:7" ht="12.75">
      <c r="A15" s="15" t="s">
        <v>75</v>
      </c>
      <c r="B15" s="51">
        <v>308.21939499999957</v>
      </c>
      <c r="C15" s="52">
        <f aca="true" t="shared" si="3" ref="C15:C20">B15/$B$20</f>
        <v>0.1896652873671238</v>
      </c>
      <c r="D15" s="51">
        <v>309.4096989999994</v>
      </c>
      <c r="E15" s="52">
        <f t="shared" si="0"/>
        <v>0.18128595207691417</v>
      </c>
      <c r="F15" s="31">
        <f t="shared" si="1"/>
        <v>1.1903039999998555</v>
      </c>
      <c r="G15" s="56">
        <f t="shared" si="2"/>
        <v>0.003861872482099571</v>
      </c>
    </row>
    <row r="16" spans="1:7" ht="12.75">
      <c r="A16" s="15" t="s">
        <v>76</v>
      </c>
      <c r="B16" s="51">
        <v>124.43336000000052</v>
      </c>
      <c r="C16" s="52">
        <f t="shared" si="3"/>
        <v>0.07657107036517576</v>
      </c>
      <c r="D16" s="51">
        <v>120.05057099999972</v>
      </c>
      <c r="E16" s="52">
        <f t="shared" si="0"/>
        <v>0.07033871960527059</v>
      </c>
      <c r="F16" s="31">
        <f t="shared" si="1"/>
        <v>-4.382789000000798</v>
      </c>
      <c r="G16" s="56">
        <f t="shared" si="2"/>
        <v>-0.03522197745042632</v>
      </c>
    </row>
    <row r="17" spans="1:7" ht="12.75">
      <c r="A17" s="15" t="s">
        <v>77</v>
      </c>
      <c r="B17" s="51">
        <v>113.16275999999992</v>
      </c>
      <c r="C17" s="52">
        <f t="shared" si="3"/>
        <v>0.06963561587244332</v>
      </c>
      <c r="D17" s="51">
        <v>123.11729999999993</v>
      </c>
      <c r="E17" s="52">
        <f t="shared" si="0"/>
        <v>0.07213554397219815</v>
      </c>
      <c r="F17" s="31">
        <f t="shared" si="1"/>
        <v>9.954540000000009</v>
      </c>
      <c r="G17" s="56">
        <f t="shared" si="2"/>
        <v>0.08796657133495178</v>
      </c>
    </row>
    <row r="18" spans="1:7" ht="12.75">
      <c r="A18" s="15" t="s">
        <v>78</v>
      </c>
      <c r="B18" s="51">
        <v>267.0404119999998</v>
      </c>
      <c r="C18" s="52">
        <f>B18/$B$20</f>
        <v>0.16432546848849394</v>
      </c>
      <c r="D18" s="51">
        <v>357.553527</v>
      </c>
      <c r="E18" s="52">
        <f t="shared" si="0"/>
        <v>0.20949385804694426</v>
      </c>
      <c r="F18" s="31">
        <f t="shared" si="1"/>
        <v>90.5131150000002</v>
      </c>
      <c r="G18" s="56">
        <f t="shared" si="2"/>
        <v>0.3389491287932864</v>
      </c>
    </row>
    <row r="19" spans="1:7" ht="12.75">
      <c r="A19" s="15" t="s">
        <v>79</v>
      </c>
      <c r="B19" s="51">
        <v>706.7709125000008</v>
      </c>
      <c r="C19" s="52">
        <f t="shared" si="3"/>
        <v>0.4349171739242339</v>
      </c>
      <c r="D19" s="51">
        <v>619.9611609999997</v>
      </c>
      <c r="E19" s="52">
        <f t="shared" si="0"/>
        <v>0.3632408734627101</v>
      </c>
      <c r="F19" s="31">
        <f t="shared" si="1"/>
        <v>-86.80975150000108</v>
      </c>
      <c r="G19" s="56">
        <f t="shared" si="2"/>
        <v>-0.12282586898339709</v>
      </c>
    </row>
    <row r="20" spans="1:7" s="21" customFormat="1" ht="12.75">
      <c r="A20" s="22" t="s">
        <v>80</v>
      </c>
      <c r="B20" s="53">
        <f>SUM(B14:B19)</f>
        <v>1625.0701395000006</v>
      </c>
      <c r="C20" s="54">
        <f t="shared" si="3"/>
        <v>1</v>
      </c>
      <c r="D20" s="53">
        <f>SUM(D14:D19)</f>
        <v>1706.7494499999987</v>
      </c>
      <c r="E20" s="54">
        <f t="shared" si="0"/>
        <v>0.9999999999999999</v>
      </c>
      <c r="F20" s="25">
        <f t="shared" si="1"/>
        <v>81.67931049999811</v>
      </c>
      <c r="G20" s="55">
        <f t="shared" si="2"/>
        <v>0.05026202162888116</v>
      </c>
    </row>
    <row r="22" spans="1:5" ht="12.75">
      <c r="A22" s="66" t="s">
        <v>62</v>
      </c>
      <c r="B22" s="178">
        <f>B9</f>
        <v>43555</v>
      </c>
      <c r="C22" s="178">
        <f>D9</f>
        <v>43921</v>
      </c>
      <c r="D22" s="64" t="s">
        <v>54</v>
      </c>
      <c r="E22" s="67" t="s">
        <v>55</v>
      </c>
    </row>
    <row r="23" spans="1:5" s="21" customFormat="1" ht="12.75">
      <c r="A23" s="10" t="s">
        <v>63</v>
      </c>
      <c r="B23" s="57">
        <f>B7</f>
        <v>67.26895687999995</v>
      </c>
      <c r="C23" s="37">
        <f>D7</f>
        <v>70.21753978000007</v>
      </c>
      <c r="D23" s="13">
        <f>C23-B23</f>
        <v>2.948582900000119</v>
      </c>
      <c r="E23" s="58">
        <f>C23/B23-1</f>
        <v>0.04383274301785378</v>
      </c>
    </row>
    <row r="24" spans="1:5" ht="12.75">
      <c r="A24" s="15" t="s">
        <v>64</v>
      </c>
      <c r="B24" s="38">
        <f>'Ciclo Idrico'!B20</f>
        <v>330.7878178899999</v>
      </c>
      <c r="C24" s="38">
        <f>'Ciclo Idrico'!C20</f>
        <v>349.1845902200001</v>
      </c>
      <c r="D24" s="59">
        <f>C24-B24</f>
        <v>18.396772330000147</v>
      </c>
      <c r="E24" s="60">
        <f>C24/B24-1</f>
        <v>0.05561502369509208</v>
      </c>
    </row>
    <row r="25" spans="1:5" ht="12.75">
      <c r="A25" s="33" t="s">
        <v>65</v>
      </c>
      <c r="B25" s="39">
        <f>B23/B24</f>
        <v>0.2033598374604277</v>
      </c>
      <c r="C25" s="39">
        <f>C23/C24</f>
        <v>0.2010900301635884</v>
      </c>
      <c r="D25" s="40"/>
      <c r="E25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D7 B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2" customWidth="1"/>
    <col min="2" max="7" width="10.7109375" style="9" customWidth="1"/>
    <col min="8" max="16384" width="9.140625" style="9" customWidth="1"/>
  </cols>
  <sheetData>
    <row r="2" spans="1:7" ht="12.75">
      <c r="A2" s="43" t="s">
        <v>98</v>
      </c>
      <c r="B2" s="179">
        <v>43555</v>
      </c>
      <c r="C2" s="44" t="s">
        <v>58</v>
      </c>
      <c r="D2" s="179">
        <v>43921</v>
      </c>
      <c r="E2" s="45" t="s">
        <v>58</v>
      </c>
      <c r="F2" s="46" t="s">
        <v>54</v>
      </c>
      <c r="G2" s="47" t="s">
        <v>55</v>
      </c>
    </row>
    <row r="3" spans="1:7" ht="12.75">
      <c r="A3" s="10" t="s">
        <v>59</v>
      </c>
      <c r="B3" s="11">
        <v>35.07653673</v>
      </c>
      <c r="C3" s="12">
        <f>B3/$B$3</f>
        <v>1</v>
      </c>
      <c r="D3" s="11">
        <v>33.84355868</v>
      </c>
      <c r="E3" s="12">
        <f>D3/$D$3</f>
        <v>1</v>
      </c>
      <c r="F3" s="13">
        <f>D3-B3</f>
        <v>-1.2329780499999998</v>
      </c>
      <c r="G3" s="14">
        <f>D3/B3-1</f>
        <v>-0.03515107718560673</v>
      </c>
    </row>
    <row r="4" spans="1:7" ht="12.75">
      <c r="A4" s="15" t="s">
        <v>60</v>
      </c>
      <c r="B4" s="16">
        <v>-22.10543944</v>
      </c>
      <c r="C4" s="12">
        <f>B4/$B$3</f>
        <v>-0.6302058726651262</v>
      </c>
      <c r="D4" s="16">
        <v>-20.69698741</v>
      </c>
      <c r="E4" s="12">
        <f>D4/$D$3</f>
        <v>-0.6115487914759677</v>
      </c>
      <c r="F4" s="17">
        <f>D4-B4</f>
        <v>1.408452030000003</v>
      </c>
      <c r="G4" s="18">
        <f>D4/B4-1</f>
        <v>-0.06371517896411483</v>
      </c>
    </row>
    <row r="5" spans="1:7" ht="12.75">
      <c r="A5" s="15" t="s">
        <v>6</v>
      </c>
      <c r="B5" s="16">
        <v>-5.087124520000001</v>
      </c>
      <c r="C5" s="12">
        <f>B5/$B$3</f>
        <v>-0.14502927011175315</v>
      </c>
      <c r="D5" s="16">
        <v>-5.174459990000001</v>
      </c>
      <c r="E5" s="12">
        <f>D5/$D$3</f>
        <v>-0.15289349559619067</v>
      </c>
      <c r="F5" s="17">
        <f>D5-B5</f>
        <v>-0.08733547000000019</v>
      </c>
      <c r="G5" s="18">
        <f>D5/B5-1</f>
        <v>0.017167944220087605</v>
      </c>
    </row>
    <row r="6" spans="1:7" s="21" customFormat="1" ht="12.75">
      <c r="A6" s="15" t="s">
        <v>9</v>
      </c>
      <c r="B6" s="19">
        <v>0.53726124</v>
      </c>
      <c r="C6" s="12">
        <f>B6/$B$3</f>
        <v>0.015316826861658072</v>
      </c>
      <c r="D6" s="19">
        <v>0.44345112</v>
      </c>
      <c r="E6" s="12">
        <f>D6/$D$3</f>
        <v>0.01310296958404848</v>
      </c>
      <c r="F6" s="20">
        <f>D6-B6</f>
        <v>-0.09381012</v>
      </c>
      <c r="G6" s="18">
        <f>D6/B6-1</f>
        <v>-0.17460801750746058</v>
      </c>
    </row>
    <row r="7" spans="1:7" ht="12.75">
      <c r="A7" s="22" t="s">
        <v>61</v>
      </c>
      <c r="B7" s="23">
        <f>SUM(B3:B6)</f>
        <v>8.42123401</v>
      </c>
      <c r="C7" s="24">
        <f>B7/$B$3</f>
        <v>0.24008168408477876</v>
      </c>
      <c r="D7" s="23">
        <f>SUM(D3:D6)</f>
        <v>8.415562400000002</v>
      </c>
      <c r="E7" s="24">
        <f>D7/$D$3</f>
        <v>0.2486606825118901</v>
      </c>
      <c r="F7" s="25">
        <f>D7-B7</f>
        <v>-0.0056716099999967184</v>
      </c>
      <c r="G7" s="26">
        <v>-0.122</v>
      </c>
    </row>
    <row r="10" spans="1:5" ht="12.75">
      <c r="A10" s="43" t="s">
        <v>53</v>
      </c>
      <c r="B10" s="179">
        <f>B2</f>
        <v>43555</v>
      </c>
      <c r="C10" s="179">
        <f>D2</f>
        <v>43921</v>
      </c>
      <c r="D10" s="46" t="s">
        <v>54</v>
      </c>
      <c r="E10" s="48" t="s">
        <v>55</v>
      </c>
    </row>
    <row r="11" spans="1:5" ht="12.75">
      <c r="A11" s="10" t="s">
        <v>81</v>
      </c>
      <c r="B11" s="27"/>
      <c r="C11" s="27"/>
      <c r="D11" s="28"/>
      <c r="E11" s="29"/>
    </row>
    <row r="12" spans="1:5" ht="12.75">
      <c r="A12" s="15" t="s">
        <v>82</v>
      </c>
      <c r="B12" s="30">
        <v>530.002</v>
      </c>
      <c r="C12" s="30">
        <v>562.622</v>
      </c>
      <c r="D12" s="31">
        <f>C12-B12</f>
        <v>32.620000000000005</v>
      </c>
      <c r="E12" s="32">
        <f>C12/B12-1</f>
        <v>0.06154693755872631</v>
      </c>
    </row>
    <row r="13" spans="1:5" ht="12.75">
      <c r="A13" s="33" t="s">
        <v>83</v>
      </c>
      <c r="B13" s="34">
        <v>174</v>
      </c>
      <c r="C13" s="34">
        <v>186</v>
      </c>
      <c r="D13" s="35">
        <f>C13-B13</f>
        <v>12</v>
      </c>
      <c r="E13" s="36">
        <f>C13/B13-1</f>
        <v>0.06896551724137923</v>
      </c>
    </row>
    <row r="16" spans="1:5" ht="12.75">
      <c r="A16" s="49" t="s">
        <v>62</v>
      </c>
      <c r="B16" s="179">
        <f>B10</f>
        <v>43555</v>
      </c>
      <c r="C16" s="179">
        <f>C10</f>
        <v>43921</v>
      </c>
      <c r="D16" s="46" t="s">
        <v>54</v>
      </c>
      <c r="E16" s="48" t="s">
        <v>55</v>
      </c>
    </row>
    <row r="17" spans="1:5" ht="12.75">
      <c r="A17" s="10" t="s">
        <v>63</v>
      </c>
      <c r="B17" s="37">
        <f>B7</f>
        <v>8.42123401</v>
      </c>
      <c r="C17" s="37">
        <f>D7</f>
        <v>8.415562400000002</v>
      </c>
      <c r="D17" s="13">
        <f>C17-B17</f>
        <v>-0.0056716099999967184</v>
      </c>
      <c r="E17" s="14">
        <f>C17/B17-1</f>
        <v>-0.0006734891814266231</v>
      </c>
    </row>
    <row r="18" spans="1:5" ht="12.75">
      <c r="A18" s="15" t="s">
        <v>64</v>
      </c>
      <c r="B18" s="38">
        <f>Ambiente!B24</f>
        <v>330.7878178899999</v>
      </c>
      <c r="C18" s="38">
        <f>Ambiente!C24</f>
        <v>349.1845902200001</v>
      </c>
      <c r="D18" s="28">
        <f>C18-B18</f>
        <v>18.396772330000147</v>
      </c>
      <c r="E18" s="29">
        <f>C18/B18-1</f>
        <v>0.05561502369509208</v>
      </c>
    </row>
    <row r="19" spans="1:5" ht="12.75">
      <c r="A19" s="33" t="s">
        <v>65</v>
      </c>
      <c r="B19" s="39">
        <f>B17/B18</f>
        <v>0.025458114097782144</v>
      </c>
      <c r="C19" s="39">
        <f>C17/C18</f>
        <v>0.024100612214009404</v>
      </c>
      <c r="D19" s="40"/>
      <c r="E19" s="41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2020-05-07T12:24:23Z</dcterms:modified>
  <cp:category/>
  <cp:version/>
  <cp:contentType/>
  <cp:contentStatus/>
</cp:coreProperties>
</file>